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0" yWindow="735" windowWidth="15240" windowHeight="7035"/>
  </bookViews>
  <sheets>
    <sheet name="Corp. Form" sheetId="3" r:id="rId1"/>
    <sheet name="Original" sheetId="1" r:id="rId2"/>
    <sheet name="Sheet2" sheetId="2" r:id="rId3"/>
  </sheets>
  <calcPr calcId="145621"/>
</workbook>
</file>

<file path=xl/calcChain.xml><?xml version="1.0" encoding="utf-8"?>
<calcChain xmlns="http://schemas.openxmlformats.org/spreadsheetml/2006/main">
  <c r="F156" i="3" l="1"/>
  <c r="F115" i="3" l="1"/>
  <c r="F110" i="3" l="1"/>
  <c r="F109" i="3"/>
  <c r="F66" i="3" l="1"/>
  <c r="F94" i="3" l="1"/>
  <c r="F40" i="3" l="1"/>
  <c r="F26" i="3"/>
  <c r="F31" i="3"/>
  <c r="F27" i="2" l="1"/>
  <c r="F28" i="2"/>
  <c r="F29" i="1"/>
  <c r="F24" i="1"/>
  <c r="F124" i="3"/>
  <c r="F114" i="3"/>
  <c r="F112" i="3"/>
  <c r="F111" i="3"/>
  <c r="F108" i="3"/>
  <c r="F107" i="3"/>
  <c r="F106" i="3"/>
  <c r="F96" i="3"/>
  <c r="F88" i="3"/>
  <c r="F92" i="3" s="1"/>
  <c r="F86" i="3"/>
  <c r="F87" i="3" s="1"/>
  <c r="F77" i="3"/>
  <c r="D105" i="3" s="1"/>
  <c r="F68" i="3"/>
  <c r="F58" i="3"/>
  <c r="F62" i="3" s="1"/>
  <c r="F54" i="3"/>
  <c r="F48" i="3"/>
  <c r="F12" i="3"/>
  <c r="F12" i="1"/>
  <c r="F131" i="2"/>
  <c r="F125" i="2"/>
  <c r="F118" i="2"/>
  <c r="F119" i="2"/>
  <c r="F120" i="2"/>
  <c r="F121" i="2"/>
  <c r="F117" i="2"/>
  <c r="D112" i="2"/>
  <c r="D111" i="2"/>
  <c r="D104" i="2"/>
  <c r="D105" i="2"/>
  <c r="D106" i="2"/>
  <c r="D107" i="2"/>
  <c r="D108" i="2"/>
  <c r="D109" i="2"/>
  <c r="F109" i="2" s="1"/>
  <c r="D103" i="2"/>
  <c r="F103" i="2" s="1"/>
  <c r="F96" i="2"/>
  <c r="F95" i="2"/>
  <c r="F92" i="2"/>
  <c r="F90" i="2"/>
  <c r="F87" i="2"/>
  <c r="F91" i="2" s="1"/>
  <c r="F88" i="2"/>
  <c r="F86" i="2"/>
  <c r="F80" i="2"/>
  <c r="F81" i="2"/>
  <c r="F83" i="2" s="1"/>
  <c r="F84" i="2" s="1"/>
  <c r="F82" i="2"/>
  <c r="F79" i="2"/>
  <c r="F77" i="2"/>
  <c r="F73" i="2"/>
  <c r="F74" i="2" s="1"/>
  <c r="D102" i="2" s="1"/>
  <c r="F72" i="2"/>
  <c r="F68" i="2"/>
  <c r="F67" i="2"/>
  <c r="F64" i="2"/>
  <c r="F61" i="2"/>
  <c r="F62" i="2"/>
  <c r="F60" i="2"/>
  <c r="F57" i="2"/>
  <c r="F63" i="2" s="1"/>
  <c r="F65" i="2" s="1"/>
  <c r="F58" i="2"/>
  <c r="F56" i="2"/>
  <c r="F48" i="2"/>
  <c r="F49" i="2"/>
  <c r="F50" i="2"/>
  <c r="F47" i="2"/>
  <c r="F42" i="2"/>
  <c r="F43" i="2"/>
  <c r="F44" i="2"/>
  <c r="F41" i="2"/>
  <c r="F32" i="2"/>
  <c r="F33" i="2"/>
  <c r="F34" i="2"/>
  <c r="F35" i="2"/>
  <c r="F36" i="2"/>
  <c r="F31" i="2"/>
  <c r="F37" i="2" s="1"/>
  <c r="F26" i="2"/>
  <c r="F20" i="2"/>
  <c r="F21" i="2"/>
  <c r="F22" i="2"/>
  <c r="F24" i="2" s="1"/>
  <c r="F23" i="2"/>
  <c r="F19" i="2"/>
  <c r="F16" i="2"/>
  <c r="F14" i="2"/>
  <c r="F9" i="2"/>
  <c r="F10" i="2"/>
  <c r="F11" i="2"/>
  <c r="F8" i="2"/>
  <c r="F5" i="2"/>
  <c r="F134" i="2" s="1"/>
  <c r="F4" i="2"/>
  <c r="F112" i="2"/>
  <c r="F111" i="2"/>
  <c r="F108" i="2"/>
  <c r="F106" i="2"/>
  <c r="F105" i="2"/>
  <c r="F104" i="2"/>
  <c r="F45" i="2"/>
  <c r="F108" i="1"/>
  <c r="F131" i="1"/>
  <c r="F97" i="3" l="1"/>
  <c r="F101" i="3" s="1"/>
  <c r="F85" i="2"/>
  <c r="F93" i="2"/>
  <c r="F29" i="2"/>
  <c r="F55" i="2"/>
  <c r="F59" i="2" s="1"/>
  <c r="F143" i="3"/>
  <c r="F51" i="2"/>
  <c r="G17" i="3"/>
  <c r="F15" i="3"/>
  <c r="F55" i="3"/>
  <c r="F105" i="3"/>
  <c r="F122" i="2"/>
  <c r="F89" i="2"/>
  <c r="F52" i="2"/>
  <c r="F38" i="2"/>
  <c r="F12" i="2"/>
  <c r="F102" i="2"/>
  <c r="F94" i="2" l="1"/>
  <c r="F100" i="3"/>
  <c r="D113" i="3" s="1"/>
  <c r="G16" i="2"/>
  <c r="F97" i="2"/>
  <c r="D110" i="2" s="1"/>
  <c r="F110" i="2" s="1"/>
  <c r="F114" i="2" s="1"/>
  <c r="F98" i="2"/>
  <c r="F54" i="2"/>
  <c r="F66" i="2" s="1"/>
  <c r="F113" i="3" l="1"/>
  <c r="F117" i="3" s="1"/>
  <c r="F125" i="3" s="1"/>
  <c r="F146" i="3" s="1"/>
  <c r="D116" i="3"/>
  <c r="F136" i="2"/>
  <c r="F123" i="2"/>
  <c r="F132" i="2" s="1"/>
  <c r="F133" i="2" s="1"/>
  <c r="F135" i="2" s="1"/>
  <c r="D113" i="2"/>
  <c r="F70" i="2"/>
  <c r="F69" i="2"/>
  <c r="F100" i="2" s="1"/>
  <c r="F113" i="2" l="1"/>
  <c r="F91" i="1" l="1"/>
  <c r="F93" i="1" s="1"/>
  <c r="F63" i="1"/>
  <c r="F65" i="1" s="1"/>
  <c r="F122" i="1"/>
  <c r="F112" i="1"/>
  <c r="F111" i="1"/>
  <c r="F109" i="1"/>
  <c r="F106" i="1"/>
  <c r="F105" i="1"/>
  <c r="F104" i="1"/>
  <c r="F103" i="1"/>
  <c r="F85" i="1"/>
  <c r="F89" i="1" s="1"/>
  <c r="F83" i="1"/>
  <c r="F84" i="1" s="1"/>
  <c r="F74" i="1"/>
  <c r="D102" i="1" s="1"/>
  <c r="F55" i="1"/>
  <c r="F59" i="1" s="1"/>
  <c r="F51" i="1"/>
  <c r="F45" i="1"/>
  <c r="F37" i="1"/>
  <c r="G16" i="1"/>
  <c r="F52" i="1" l="1"/>
  <c r="F102" i="1"/>
  <c r="F94" i="1"/>
  <c r="F38" i="1"/>
  <c r="F54" i="1" l="1"/>
  <c r="F66" i="1" s="1"/>
  <c r="F69" i="1" s="1"/>
  <c r="F100" i="1" s="1"/>
  <c r="F97" i="1"/>
  <c r="D110" i="1" s="1"/>
  <c r="F98" i="1"/>
  <c r="F70" i="1"/>
  <c r="F110" i="1" l="1"/>
  <c r="F114" i="1" s="1"/>
  <c r="D113" i="1"/>
  <c r="F113" i="1" s="1"/>
  <c r="F134" i="1"/>
  <c r="F136" i="1" l="1"/>
  <c r="F123" i="1"/>
  <c r="F132" i="1" s="1"/>
  <c r="F133" i="1" s="1"/>
  <c r="F135" i="1" l="1"/>
  <c r="F41" i="3"/>
  <c r="F57" i="3" l="1"/>
  <c r="F69" i="3" s="1"/>
  <c r="F142" i="3"/>
  <c r="F144" i="3" s="1"/>
  <c r="F72" i="3" l="1"/>
  <c r="F103" i="3" s="1"/>
  <c r="F148" i="3" s="1"/>
  <c r="I65" i="3"/>
  <c r="F152" i="3"/>
  <c r="F149" i="3" l="1"/>
  <c r="F157" i="3" s="1"/>
  <c r="F158" i="3" s="1"/>
  <c r="F160" i="3" s="1"/>
  <c r="F73" i="3"/>
  <c r="F151" i="3"/>
  <c r="F116" i="3"/>
  <c r="F153" i="3" l="1"/>
  <c r="F154" i="3" s="1"/>
  <c r="F161" i="3" s="1"/>
  <c r="F162" i="3" l="1"/>
  <c r="F127" i="3" s="1"/>
  <c r="F133" i="3" s="1"/>
  <c r="F134" i="3" s="1"/>
  <c r="F135" i="3" l="1"/>
  <c r="F136" i="3" l="1"/>
  <c r="F138" i="3" s="1"/>
  <c r="F139" i="3" l="1"/>
</calcChain>
</file>

<file path=xl/comments1.xml><?xml version="1.0" encoding="utf-8"?>
<comments xmlns="http://schemas.openxmlformats.org/spreadsheetml/2006/main">
  <authors>
    <author>Clarken</author>
    <author>Neville</author>
  </authors>
  <commentList>
    <comment ref="G1" authorId="0">
      <text>
        <r>
          <rPr>
            <b/>
            <sz val="9"/>
            <color indexed="10"/>
            <rFont val="Tahoma"/>
            <family val="2"/>
          </rPr>
          <t xml:space="preserve">
Questions and Balance Sheet</t>
        </r>
      </text>
    </comment>
    <comment ref="H4" authorId="0">
      <text>
        <r>
          <rPr>
            <sz val="9"/>
            <color indexed="81"/>
            <rFont val="Tahoma"/>
            <family val="2"/>
          </rPr>
          <t xml:space="preserve">
</t>
        </r>
        <r>
          <rPr>
            <b/>
            <sz val="9"/>
            <color indexed="10"/>
            <rFont val="Tahoma"/>
            <family val="2"/>
          </rPr>
          <t>LINES 10 AND 20 SHOULD DEFAULT TO 'NO'</t>
        </r>
      </text>
    </comment>
    <comment ref="G18" authorId="0">
      <text>
        <r>
          <rPr>
            <b/>
            <sz val="9"/>
            <color indexed="81"/>
            <rFont val="Tahoma"/>
            <family val="2"/>
          </rPr>
          <t xml:space="preserve">
</t>
        </r>
        <r>
          <rPr>
            <b/>
            <sz val="9"/>
            <color indexed="10"/>
            <rFont val="Tahoma"/>
            <family val="2"/>
          </rPr>
          <t>PART C: 
Income from Trade, Business, Investment and Non Residential Rental Property</t>
        </r>
      </text>
    </comment>
    <comment ref="G42" authorId="0">
      <text>
        <r>
          <rPr>
            <sz val="9"/>
            <color indexed="81"/>
            <rFont val="Tahoma"/>
            <family val="2"/>
          </rPr>
          <t xml:space="preserve">
</t>
        </r>
        <r>
          <rPr>
            <b/>
            <sz val="9"/>
            <color indexed="10"/>
            <rFont val="Tahoma"/>
            <family val="2"/>
          </rPr>
          <t>PART D
Income from Agriculture and Fisheries</t>
        </r>
      </text>
    </comment>
    <comment ref="G56" authorId="0">
      <text>
        <r>
          <rPr>
            <sz val="9"/>
            <color indexed="81"/>
            <rFont val="Tahoma"/>
            <family val="2"/>
          </rPr>
          <t xml:space="preserve">
</t>
        </r>
        <r>
          <rPr>
            <b/>
            <sz val="9"/>
            <color indexed="10"/>
            <rFont val="Tahoma"/>
            <family val="2"/>
          </rPr>
          <t>PART E 
Tax Computation for Parts C &amp; D
PART F
Income from Life Insurance Companies.</t>
        </r>
      </text>
    </comment>
    <comment ref="G78" authorId="0">
      <text>
        <r>
          <rPr>
            <b/>
            <sz val="9"/>
            <color indexed="81"/>
            <rFont val="Tahoma"/>
            <family val="2"/>
          </rPr>
          <t xml:space="preserve">
</t>
        </r>
        <r>
          <rPr>
            <b/>
            <sz val="9"/>
            <color indexed="10"/>
            <rFont val="Tahoma"/>
            <family val="2"/>
          </rPr>
          <t xml:space="preserve">PART G:
Residential Income and Tax Computation
</t>
        </r>
      </text>
    </comment>
    <comment ref="G102" authorId="0">
      <text>
        <r>
          <rPr>
            <b/>
            <sz val="9"/>
            <color indexed="81"/>
            <rFont val="Tahoma"/>
            <family val="2"/>
          </rPr>
          <t xml:space="preserve">
</t>
        </r>
        <r>
          <rPr>
            <b/>
            <sz val="9"/>
            <color indexed="10"/>
            <rFont val="Tahoma"/>
            <family val="2"/>
          </rPr>
          <t>Trade, Business, Investment, Non-residential Rental Property and Agriculture Tax Computation.</t>
        </r>
      </text>
    </comment>
    <comment ref="G118" authorId="0">
      <text>
        <r>
          <rPr>
            <sz val="9"/>
            <color indexed="81"/>
            <rFont val="Tahoma"/>
            <family val="2"/>
          </rPr>
          <t xml:space="preserve">
</t>
        </r>
        <r>
          <rPr>
            <b/>
            <sz val="9"/>
            <color indexed="10"/>
            <rFont val="Tahoma"/>
            <family val="2"/>
          </rPr>
          <t>Summary page</t>
        </r>
      </text>
    </comment>
    <comment ref="G140" authorId="1">
      <text>
        <r>
          <rPr>
            <b/>
            <sz val="9"/>
            <color indexed="81"/>
            <rFont val="Tahoma"/>
            <family val="2"/>
          </rPr>
          <t>Neville:</t>
        </r>
        <r>
          <rPr>
            <sz val="9"/>
            <color indexed="81"/>
            <rFont val="Tahoma"/>
            <family val="2"/>
          </rPr>
          <t xml:space="preserve">
</t>
        </r>
        <r>
          <rPr>
            <b/>
            <sz val="9"/>
            <color indexed="81"/>
            <rFont val="Tahoma"/>
            <family val="2"/>
          </rPr>
          <t>Foreign Currency Earning Allowance</t>
        </r>
      </text>
    </comment>
  </commentList>
</comments>
</file>

<file path=xl/comments2.xml><?xml version="1.0" encoding="utf-8"?>
<comments xmlns="http://schemas.openxmlformats.org/spreadsheetml/2006/main">
  <authors>
    <author>Clarken</author>
  </authors>
  <commentList>
    <comment ref="G4" authorId="0">
      <text>
        <r>
          <rPr>
            <b/>
            <sz val="9"/>
            <color indexed="81"/>
            <rFont val="Tahoma"/>
            <family val="2"/>
          </rPr>
          <t>Clarken:</t>
        </r>
        <r>
          <rPr>
            <sz val="9"/>
            <color indexed="81"/>
            <rFont val="Tahoma"/>
            <family val="2"/>
          </rPr>
          <t xml:space="preserve">
</t>
        </r>
        <r>
          <rPr>
            <b/>
            <sz val="9"/>
            <color indexed="10"/>
            <rFont val="Tahoma"/>
            <family val="2"/>
          </rPr>
          <t>Lines 10 and 20 should default to 'NO'</t>
        </r>
      </text>
    </comment>
    <comment ref="G17" authorId="0">
      <text>
        <r>
          <rPr>
            <b/>
            <sz val="9"/>
            <color indexed="81"/>
            <rFont val="Tahoma"/>
            <family val="2"/>
          </rPr>
          <t>Clarken:</t>
        </r>
        <r>
          <rPr>
            <sz val="9"/>
            <color indexed="81"/>
            <rFont val="Tahoma"/>
            <family val="2"/>
          </rPr>
          <t xml:space="preserve">
PART C:
Income from Trade, Business, Investment and Non Residential Rental Property</t>
        </r>
      </text>
    </comment>
    <comment ref="G39" authorId="0">
      <text>
        <r>
          <rPr>
            <b/>
            <sz val="9"/>
            <color indexed="81"/>
            <rFont val="Tahoma"/>
            <family val="2"/>
          </rPr>
          <t>Clarken:</t>
        </r>
        <r>
          <rPr>
            <sz val="9"/>
            <color indexed="81"/>
            <rFont val="Tahoma"/>
            <family val="2"/>
          </rPr>
          <t xml:space="preserve">
PART D
Income from Agriculture and Fisheries</t>
        </r>
      </text>
    </comment>
    <comment ref="G53" authorId="0">
      <text>
        <r>
          <rPr>
            <b/>
            <sz val="9"/>
            <color indexed="81"/>
            <rFont val="Tahoma"/>
            <family val="2"/>
          </rPr>
          <t>Clarken:</t>
        </r>
        <r>
          <rPr>
            <sz val="9"/>
            <color indexed="81"/>
            <rFont val="Tahoma"/>
            <family val="2"/>
          </rPr>
          <t xml:space="preserve">
PARTS E &amp; F
Tax Computation for Parts C &amp; D
Income from Life Insurance Companies </t>
        </r>
      </text>
    </comment>
    <comment ref="G75" authorId="0">
      <text>
        <r>
          <rPr>
            <b/>
            <sz val="9"/>
            <color indexed="81"/>
            <rFont val="Tahoma"/>
            <family val="2"/>
          </rPr>
          <t>Clarken:
PART G;</t>
        </r>
        <r>
          <rPr>
            <sz val="9"/>
            <color indexed="81"/>
            <rFont val="Tahoma"/>
            <family val="2"/>
          </rPr>
          <t xml:space="preserve">
Residential Income and Tax Computation
</t>
        </r>
      </text>
    </comment>
    <comment ref="G99" authorId="0">
      <text>
        <r>
          <rPr>
            <b/>
            <sz val="9"/>
            <color indexed="81"/>
            <rFont val="Tahoma"/>
            <family val="2"/>
          </rPr>
          <t>Clarken:</t>
        </r>
        <r>
          <rPr>
            <sz val="9"/>
            <color indexed="81"/>
            <rFont val="Tahoma"/>
            <family val="2"/>
          </rPr>
          <t xml:space="preserve">
Tax Computation</t>
        </r>
      </text>
    </comment>
    <comment ref="G115" authorId="0">
      <text>
        <r>
          <rPr>
            <b/>
            <sz val="9"/>
            <color indexed="81"/>
            <rFont val="Tahoma"/>
            <family val="2"/>
          </rPr>
          <t>Clarken:</t>
        </r>
        <r>
          <rPr>
            <sz val="9"/>
            <color indexed="81"/>
            <rFont val="Tahoma"/>
            <family val="2"/>
          </rPr>
          <t xml:space="preserve">
Summary page</t>
        </r>
      </text>
    </comment>
  </commentList>
</comments>
</file>

<file path=xl/comments3.xml><?xml version="1.0" encoding="utf-8"?>
<comments xmlns="http://schemas.openxmlformats.org/spreadsheetml/2006/main">
  <authors>
    <author>Clarken</author>
  </authors>
  <commentList>
    <comment ref="G4" authorId="0">
      <text>
        <r>
          <rPr>
            <b/>
            <sz val="9"/>
            <color indexed="81"/>
            <rFont val="Tahoma"/>
            <family val="2"/>
          </rPr>
          <t>Clarken:</t>
        </r>
        <r>
          <rPr>
            <sz val="9"/>
            <color indexed="81"/>
            <rFont val="Tahoma"/>
            <family val="2"/>
          </rPr>
          <t xml:space="preserve">
</t>
        </r>
        <r>
          <rPr>
            <b/>
            <sz val="9"/>
            <color indexed="10"/>
            <rFont val="Tahoma"/>
            <family val="2"/>
          </rPr>
          <t>Lines 10 and 20 should default to NO</t>
        </r>
      </text>
    </comment>
    <comment ref="G17" authorId="0">
      <text>
        <r>
          <rPr>
            <b/>
            <sz val="9"/>
            <color indexed="81"/>
            <rFont val="Tahoma"/>
            <family val="2"/>
          </rPr>
          <t>Clarken:</t>
        </r>
        <r>
          <rPr>
            <sz val="9"/>
            <color indexed="81"/>
            <rFont val="Tahoma"/>
            <family val="2"/>
          </rPr>
          <t xml:space="preserve">
PART C:
Income from Trade, Business, Investment and Non Residential Rental Property</t>
        </r>
      </text>
    </comment>
    <comment ref="G39" authorId="0">
      <text>
        <r>
          <rPr>
            <b/>
            <sz val="9"/>
            <color indexed="81"/>
            <rFont val="Tahoma"/>
            <family val="2"/>
          </rPr>
          <t>Clarken:</t>
        </r>
        <r>
          <rPr>
            <sz val="9"/>
            <color indexed="81"/>
            <rFont val="Tahoma"/>
            <family val="2"/>
          </rPr>
          <t xml:space="preserve">
PART D
Income from Agriculture and Fisheries</t>
        </r>
      </text>
    </comment>
    <comment ref="G53" authorId="0">
      <text>
        <r>
          <rPr>
            <b/>
            <sz val="9"/>
            <color indexed="81"/>
            <rFont val="Tahoma"/>
            <family val="2"/>
          </rPr>
          <t>Clarken:</t>
        </r>
        <r>
          <rPr>
            <sz val="9"/>
            <color indexed="81"/>
            <rFont val="Tahoma"/>
            <family val="2"/>
          </rPr>
          <t xml:space="preserve">
PARTS E &amp; F
Tax Computation for Parts C &amp; D
Income from Life Insurance Companies </t>
        </r>
      </text>
    </comment>
    <comment ref="G75" authorId="0">
      <text>
        <r>
          <rPr>
            <b/>
            <sz val="9"/>
            <color indexed="81"/>
            <rFont val="Tahoma"/>
            <family val="2"/>
          </rPr>
          <t>Clarken:
PART G;</t>
        </r>
        <r>
          <rPr>
            <sz val="9"/>
            <color indexed="81"/>
            <rFont val="Tahoma"/>
            <family val="2"/>
          </rPr>
          <t xml:space="preserve">
Residential Income and Tax Computation
</t>
        </r>
      </text>
    </comment>
    <comment ref="G99" authorId="0">
      <text>
        <r>
          <rPr>
            <b/>
            <sz val="9"/>
            <color indexed="81"/>
            <rFont val="Tahoma"/>
            <family val="2"/>
          </rPr>
          <t>Clarken:</t>
        </r>
        <r>
          <rPr>
            <sz val="9"/>
            <color indexed="81"/>
            <rFont val="Tahoma"/>
            <family val="2"/>
          </rPr>
          <t xml:space="preserve">
Tax Computation</t>
        </r>
      </text>
    </comment>
    <comment ref="G115" authorId="0">
      <text>
        <r>
          <rPr>
            <b/>
            <sz val="9"/>
            <color indexed="81"/>
            <rFont val="Tahoma"/>
            <family val="2"/>
          </rPr>
          <t>Clarken:</t>
        </r>
        <r>
          <rPr>
            <sz val="9"/>
            <color indexed="81"/>
            <rFont val="Tahoma"/>
            <family val="2"/>
          </rPr>
          <t xml:space="preserve">
Summary page</t>
        </r>
      </text>
    </comment>
  </commentList>
</comments>
</file>

<file path=xl/sharedStrings.xml><?xml version="1.0" encoding="utf-8"?>
<sst xmlns="http://schemas.openxmlformats.org/spreadsheetml/2006/main" count="454" uniqueCount="218">
  <si>
    <t>Taxable Income</t>
  </si>
  <si>
    <t xml:space="preserve">Exempt Insurance Companies </t>
  </si>
  <si>
    <t>Assessed Tax before Credits (Sum of Assessed Tax cells above)</t>
  </si>
  <si>
    <t>General Instructions:
- All Taxpayers should complete parts A, B, H and I
- Taxpayers who have income from trade or business other than from agriculture &amp; fisheries, investments (other than life insurance companies) and/or non-residential rent should comp</t>
  </si>
  <si>
    <t>PART A - TAX INCENTIVES QUESTIONS</t>
  </si>
  <si>
    <t>Is your firm currently listed on the Junior Stock Market, and has it been listed on that Market for no more than 5 years?</t>
  </si>
  <si>
    <t>Is your firm currently listed on the Junior Stock Market, and has it been listed on that Market for more than 5 years, but no more than 10 years?</t>
  </si>
  <si>
    <t>PART B - BALANCE SHEET AT END OF YEAR</t>
  </si>
  <si>
    <t>Assets</t>
  </si>
  <si>
    <t>Cash &amp; equivalents (uncashed cheques, chequing accts, savings…)</t>
  </si>
  <si>
    <t>Accounts Receivable</t>
  </si>
  <si>
    <t>Loans to Directors</t>
  </si>
  <si>
    <t>Other Current, Short-term and Long-term Assets</t>
  </si>
  <si>
    <t>Total Assets (Sum of L30 to L60)</t>
  </si>
  <si>
    <t>Liabilities</t>
  </si>
  <si>
    <t>All Current, Short-term and Long-term Liabilities</t>
  </si>
  <si>
    <t>Shareholder Equity</t>
  </si>
  <si>
    <t>Trade sales of goods and service - Domestic Income</t>
  </si>
  <si>
    <t>Trade sales of goods and service - Exports</t>
  </si>
  <si>
    <t>Domestic Investment Income</t>
  </si>
  <si>
    <t>Foreign Investment Income</t>
  </si>
  <si>
    <t>Total Rental Income (Excluding residential property)</t>
  </si>
  <si>
    <t>Income</t>
  </si>
  <si>
    <t>Total Income (Sum of L170 to L210)</t>
  </si>
  <si>
    <t>Cost of Sales</t>
  </si>
  <si>
    <t>Opening Inventory</t>
  </si>
  <si>
    <t>Purchases during year</t>
  </si>
  <si>
    <t>Closing Inventory</t>
  </si>
  <si>
    <t>Cost of Sales (L230 + L240 - L250)</t>
  </si>
  <si>
    <t>Operating Expenses</t>
  </si>
  <si>
    <t>Labour Cost</t>
  </si>
  <si>
    <t>Commissions</t>
  </si>
  <si>
    <t>Management Fees</t>
  </si>
  <si>
    <t>Directors’ Fees</t>
  </si>
  <si>
    <t>Depreciation (as per Financial Statements)</t>
  </si>
  <si>
    <t>Other Expenses</t>
  </si>
  <si>
    <t>Total Operating Expenses (Sum of L270 to L320)</t>
  </si>
  <si>
    <t>Net Trade, Business, Investment and Non-residential Income/Loss (L220 - L260 - L330)</t>
  </si>
  <si>
    <t>PART D – INCOME FROM AGRICULTURE AND FISHERIES</t>
  </si>
  <si>
    <t>Gross Income</t>
  </si>
  <si>
    <t>Ground Provision, vegetables and fruit</t>
  </si>
  <si>
    <t>Livestock</t>
  </si>
  <si>
    <t>Fisheries</t>
  </si>
  <si>
    <t>Gross Income from Agriculture &amp; Fisheries (Sum of L370 to L400)</t>
  </si>
  <si>
    <t>Expenses</t>
  </si>
  <si>
    <t>Agricultural Labour</t>
  </si>
  <si>
    <t xml:space="preserve">Income from sale of Cane </t>
  </si>
  <si>
    <t>Total Agricultural Expenses (Sum of L420 to L450)</t>
  </si>
  <si>
    <t>Net Agricultural Income/Loss (L410 - L 460)</t>
  </si>
  <si>
    <t>PART E – ASSESSABLE INCOME FROM TRADE, BUSINESS, INVESTMENTS, AGRICULTURE &amp; FISHERIES, AND NON-RESIDENTIAL RENT</t>
  </si>
  <si>
    <t>Net Income/Loss according to financial statements (L340 + L470)</t>
  </si>
  <si>
    <t>Depreciation according to financial statements (L310 + L440)</t>
  </si>
  <si>
    <t>Pension Expense</t>
  </si>
  <si>
    <t>Renewable Energy and Energy Efficient Retrofits</t>
  </si>
  <si>
    <t>Other deductions not allowed for tax purposes</t>
  </si>
  <si>
    <t>Total deductions disallowed for tax purposes (Sum of L490 to L520)</t>
  </si>
  <si>
    <t>Depreciation according to tax depreciation schedule (excl. building allowance)</t>
  </si>
  <si>
    <t>Commercial Building Allowance</t>
  </si>
  <si>
    <t>Industrial Building Allowance</t>
  </si>
  <si>
    <t>Other deductions allowed for tax purposes</t>
  </si>
  <si>
    <t>Total deductions allowed for tax purposes (Sum of L540 to L580)</t>
  </si>
  <si>
    <t>Taxable Income/Loss during year (L480 + L530 - L590)</t>
  </si>
  <si>
    <t>Losses available from Previous Years for set‐off (excl. losses from residential rent)</t>
  </si>
  <si>
    <t xml:space="preserve">Renewable Energy and Energy Efficient Retrofits </t>
  </si>
  <si>
    <t>ASSESSABLE INCOME FROM SOURCES OTHER THAN RESIDENTIAL RENT (L600 - L610, enter 0 if negative)</t>
  </si>
  <si>
    <t>PART F – ASSESSABLE INCOME FROM INVESTMENTS OF LIFE INSURANCE COMPANIES</t>
  </si>
  <si>
    <t>Gross Investment Income (resident and non-resident life insurance company)</t>
  </si>
  <si>
    <t>Gross Investment Income plus 7% of short fall in reserves (non-resident life insurance company)</t>
  </si>
  <si>
    <t>ASSESSABLE INCOME - LIFE INSURANCE COMPANIES (L650 + L660)</t>
  </si>
  <si>
    <t>PART G – ASSESSABLE INCOME FROM RESIDENTIAL RENT</t>
  </si>
  <si>
    <t>Gross Rental Income</t>
  </si>
  <si>
    <t>Rental Expenses</t>
  </si>
  <si>
    <t>Repairs</t>
  </si>
  <si>
    <t>Mortgage Interest</t>
  </si>
  <si>
    <t>Depreciation (according to financial statements)</t>
  </si>
  <si>
    <t>Total Rental Expenses (Sum of L690 to L720)</t>
  </si>
  <si>
    <t>Net Rental Income/Loss according to financial statements (L680 - L730)</t>
  </si>
  <si>
    <t>Depreciation according to financial statements (Copy L710)</t>
  </si>
  <si>
    <t>Renewable Energy and Energy Efficient Retrofits on Residential Rental Units</t>
  </si>
  <si>
    <t>Total deductions disallowed for tax purposes (Sum of L750 to L780)</t>
  </si>
  <si>
    <t>Depreciation according to tax depreciation schedule</t>
  </si>
  <si>
    <t>Renewable Energy and Energy Efficient Retrofits (150 % of conversion allowance over five years, L770 X 150%)</t>
  </si>
  <si>
    <t>Total deductions allowed for tax purposes (Sum of L800 to L820)</t>
  </si>
  <si>
    <t xml:space="preserve">Rental Losses Available from Previous Years for set‐off </t>
  </si>
  <si>
    <t>Rental Losses Available from Previous Years that will expire if not used this year</t>
  </si>
  <si>
    <t>PART H – ASSESSED TAX BEFORE CREDITS</t>
  </si>
  <si>
    <t xml:space="preserve">LOSSES FROM SOURCES OTHER THAN RESIDENTIAL RENT TO CARRY FORWARD </t>
  </si>
  <si>
    <t>PART C – INCOME FROM TRADE, BUSINESS, INVESTMENTS AND NON-RESIDENTIAL RENTAL PROPERTY</t>
  </si>
  <si>
    <t xml:space="preserve">          Tax Payable</t>
  </si>
  <si>
    <t>Taxable Income Source</t>
  </si>
  <si>
    <t>Losses Available from Previous Years that will expire if not used this year</t>
  </si>
  <si>
    <t>Assessable Residential Income/Loss during year (L740 + L790 - L830)</t>
  </si>
  <si>
    <t>Taxable Residential Income (L840 - L850, enter 0 if negative)</t>
  </si>
  <si>
    <t>Residential Losses Available to Carry Forward (Subtract the higher of L840 &amp; L860 from L850, enter 0 if negative)</t>
  </si>
  <si>
    <t>PART I – TAX PAYABLE/AMOUNT REFUNDABLE</t>
  </si>
  <si>
    <t>Refundable Credits</t>
  </si>
  <si>
    <t>Dividend Credit</t>
  </si>
  <si>
    <t>Cash Rebate – Agricultural Plant / Machinery (complete Part D)</t>
  </si>
  <si>
    <t>Prepayments made during the year</t>
  </si>
  <si>
    <t>Tax withheld by third parties on behalf of the BRA</t>
  </si>
  <si>
    <t>Tax on Preference shares</t>
  </si>
  <si>
    <t>Total Refundable Credits (Sum of L1360 to L1400)</t>
  </si>
  <si>
    <t>Adjusted Assessed Tax (L1350 - L1410)</t>
  </si>
  <si>
    <t>Total non-refundable credits</t>
  </si>
  <si>
    <t>Tax Payable before Incentives (L1420 - L1430, enter 0 if negative)</t>
  </si>
  <si>
    <t>TAX PAYABLE (L1440 - L1450 - L1460, enter 0 if negative)</t>
  </si>
  <si>
    <t>AMOUNT REFUNDABLE (L1410 - L1350, enter 0 if negative)</t>
  </si>
  <si>
    <t>Non-Refundable Credits</t>
  </si>
  <si>
    <t>Foreign Currency Earnings allowance</t>
  </si>
  <si>
    <t>Export Allowance</t>
  </si>
  <si>
    <t>Double Taxation Relief</t>
  </si>
  <si>
    <t>Profitability and Increased Employment Credit</t>
  </si>
  <si>
    <t>Cultural Industries Expenditure Credit</t>
  </si>
  <si>
    <t xml:space="preserve">Innovation Credit </t>
  </si>
  <si>
    <t>Tax Incentive (Firms listed on the Junior Stock Market - Reduction = 25% of L1550 for the first five years)</t>
  </si>
  <si>
    <t>Tax Incentive (Firms listed on the Junior Stock Market - Reduction = 50% of L1550 5th to 10th year)</t>
  </si>
  <si>
    <t xml:space="preserve">Other Companies (except those operating under specific legislation) </t>
  </si>
  <si>
    <t xml:space="preserve">Rental Income from Residential Property </t>
  </si>
  <si>
    <t xml:space="preserve">Approved Cultural Project (Cultural Industries Act) </t>
  </si>
  <si>
    <t>Exempt Income</t>
  </si>
  <si>
    <t xml:space="preserve">Manufacturing Companies </t>
  </si>
  <si>
    <t xml:space="preserve">Interest on Government Securities </t>
  </si>
  <si>
    <t>International business companies</t>
  </si>
  <si>
    <t>Approved small businesses</t>
  </si>
  <si>
    <t xml:space="preserve">Home Construction </t>
  </si>
  <si>
    <t xml:space="preserve">- All Taxpayers MUST complete parts A, B, H and I
- Taxpayers who have income from trade or business other than from agriculture &amp; fisheries, investments (other than life insurance companies) and/or non-residential rent should complete parts C &amp; E
- Taxpayers who have income from agriculture &amp; fisheries should complete parts D &amp; E
- Life insurance companies should complete part F
- Taxpayers who have income from residential rent should complete part G
</t>
  </si>
  <si>
    <r>
      <t xml:space="preserve">Life Insurance Companies </t>
    </r>
    <r>
      <rPr>
        <i/>
        <sz val="11"/>
        <color theme="1"/>
        <rFont val="Calibri"/>
        <family val="2"/>
        <scheme val="minor"/>
      </rPr>
      <t>(line 670)</t>
    </r>
  </si>
  <si>
    <t>TOTAL Income Before Tax (Sum of Taxable Income cells above)</t>
  </si>
  <si>
    <t>TAXABLE INCOME FROM ALL SOURCES (L630, 670 7 870 )</t>
  </si>
  <si>
    <t>TAXABLE INCOME AT 870 MUST BE EQUAL TO 1120</t>
  </si>
  <si>
    <t>CALCULATED FIELDS</t>
  </si>
  <si>
    <t>NET ASSETS MUST BE EQUAL TO SHAREHOLDERS EQIUTY</t>
  </si>
  <si>
    <t>No</t>
  </si>
  <si>
    <t>Yes</t>
  </si>
  <si>
    <t>Tax Assessed</t>
  </si>
  <si>
    <t>TAXABLE INCOME AT 890 MUST BE EQUAL TO 1120</t>
  </si>
  <si>
    <t xml:space="preserve">- All Taxpayers MUST complete parts A, B, H and I
- Taxpayers who have income from trade or business other than from agriculture &amp; fisheries, investments in life insurance companies and/or residential rent MUST complete parts C &amp; E
- Taxpayers who have income from agriculture &amp; fisheries MUST complete parts D &amp; E
- Life insurance companies should complete part F
- Taxpayers who have income from residential rent MUST complete part G
</t>
  </si>
  <si>
    <t>GENERAL INSTRUCTIONS</t>
  </si>
  <si>
    <r>
      <t xml:space="preserve">Cash &amp; Equivalents </t>
    </r>
    <r>
      <rPr>
        <i/>
        <sz val="10"/>
        <color theme="1"/>
        <rFont val="Candara"/>
        <family val="2"/>
      </rPr>
      <t>(uncashed cheques, chequing accts, savings…)</t>
    </r>
  </si>
  <si>
    <r>
      <t>Total Assets</t>
    </r>
    <r>
      <rPr>
        <b/>
        <sz val="10"/>
        <color theme="0"/>
        <rFont val="Candara"/>
        <family val="2"/>
      </rPr>
      <t xml:space="preserve"> </t>
    </r>
    <r>
      <rPr>
        <b/>
        <i/>
        <sz val="10"/>
        <color theme="0"/>
        <rFont val="Candara"/>
        <family val="2"/>
      </rPr>
      <t>(Sum of L30 to L60)</t>
    </r>
  </si>
  <si>
    <r>
      <t xml:space="preserve">Gross Income from Agriculture &amp; Fisheries </t>
    </r>
    <r>
      <rPr>
        <b/>
        <i/>
        <sz val="10"/>
        <color theme="0"/>
        <rFont val="Candara"/>
        <family val="2"/>
      </rPr>
      <t>(Sum of L370 to L400)</t>
    </r>
  </si>
  <si>
    <r>
      <t xml:space="preserve">Total Agricultural Expenses </t>
    </r>
    <r>
      <rPr>
        <b/>
        <i/>
        <sz val="10"/>
        <color theme="0"/>
        <rFont val="Candara"/>
        <family val="2"/>
      </rPr>
      <t>(Sum of L420 to L450)</t>
    </r>
  </si>
  <si>
    <r>
      <t xml:space="preserve">Depreciation according to financial statements </t>
    </r>
    <r>
      <rPr>
        <i/>
        <sz val="10"/>
        <color theme="1"/>
        <rFont val="Candara"/>
        <family val="2"/>
      </rPr>
      <t>(Add L310 + L440)</t>
    </r>
  </si>
  <si>
    <r>
      <t xml:space="preserve">Total deductions disallowed for tax purposes </t>
    </r>
    <r>
      <rPr>
        <i/>
        <sz val="10"/>
        <color theme="1"/>
        <rFont val="Candara"/>
        <family val="2"/>
      </rPr>
      <t>(Sum of L490 to L520)</t>
    </r>
  </si>
  <si>
    <r>
      <t xml:space="preserve">Total deductions allowed for tax purposes </t>
    </r>
    <r>
      <rPr>
        <i/>
        <sz val="10"/>
        <color theme="1"/>
        <rFont val="Candara"/>
        <family val="2"/>
      </rPr>
      <t>(Sum of L540 to L580)</t>
    </r>
  </si>
  <si>
    <r>
      <t xml:space="preserve">Taxable Income/Loss during year </t>
    </r>
    <r>
      <rPr>
        <b/>
        <i/>
        <sz val="10"/>
        <color theme="0"/>
        <rFont val="Candara"/>
        <family val="2"/>
      </rPr>
      <t>(Add L480 and L530 minus L590)</t>
    </r>
  </si>
  <si>
    <r>
      <t xml:space="preserve">Total Rental Expenses </t>
    </r>
    <r>
      <rPr>
        <b/>
        <i/>
        <sz val="10"/>
        <color theme="0"/>
        <rFont val="Candara"/>
        <family val="2"/>
      </rPr>
      <t>(Sum of L690 to L720)</t>
    </r>
  </si>
  <si>
    <r>
      <t>Net Rental Income/Loss according to Financial Statements</t>
    </r>
    <r>
      <rPr>
        <b/>
        <i/>
        <sz val="10"/>
        <color theme="0"/>
        <rFont val="Candara"/>
        <family val="2"/>
      </rPr>
      <t xml:space="preserve"> (L680 - L730)</t>
    </r>
  </si>
  <si>
    <r>
      <t xml:space="preserve">Depreciation according to financial statements </t>
    </r>
    <r>
      <rPr>
        <i/>
        <sz val="10"/>
        <color theme="1"/>
        <rFont val="Candara"/>
        <family val="2"/>
      </rPr>
      <t>(Copy L710)</t>
    </r>
  </si>
  <si>
    <r>
      <t xml:space="preserve">Total deductions disallowed for tax purposes </t>
    </r>
    <r>
      <rPr>
        <i/>
        <sz val="10"/>
        <color theme="1"/>
        <rFont val="Candara"/>
        <family val="2"/>
      </rPr>
      <t>(Sum of L750 to L780)</t>
    </r>
  </si>
  <si>
    <r>
      <t xml:space="preserve">Renewable Energy and Energy Efficient Retrofits </t>
    </r>
    <r>
      <rPr>
        <i/>
        <sz val="10"/>
        <color theme="1"/>
        <rFont val="Candara"/>
        <family val="2"/>
      </rPr>
      <t>(150 % of conversion allowance over five years, L770 X 150%)</t>
    </r>
  </si>
  <si>
    <r>
      <t xml:space="preserve">Total deductions allowed for tax purposes </t>
    </r>
    <r>
      <rPr>
        <i/>
        <sz val="10"/>
        <color theme="1"/>
        <rFont val="Candara"/>
        <family val="2"/>
      </rPr>
      <t>(Sum of L800 to L820)</t>
    </r>
  </si>
  <si>
    <r>
      <t xml:space="preserve">Assessable Residential Income/Loss during year </t>
    </r>
    <r>
      <rPr>
        <b/>
        <i/>
        <sz val="10"/>
        <color theme="0"/>
        <rFont val="Candara"/>
        <family val="2"/>
      </rPr>
      <t>(L740 + L790 - L830)</t>
    </r>
  </si>
  <si>
    <r>
      <t xml:space="preserve">Taxable Residential Income </t>
    </r>
    <r>
      <rPr>
        <b/>
        <i/>
        <sz val="10"/>
        <color theme="0"/>
        <rFont val="Candara"/>
        <family val="2"/>
      </rPr>
      <t>(L840 - L850, enter 0 if negative)</t>
    </r>
  </si>
  <si>
    <r>
      <t xml:space="preserve">Total Income Before Tax </t>
    </r>
    <r>
      <rPr>
        <b/>
        <i/>
        <sz val="10"/>
        <color theme="0"/>
        <rFont val="Candara"/>
        <family val="2"/>
      </rPr>
      <t>(Sum of Taxable Income cells above)</t>
    </r>
  </si>
  <si>
    <r>
      <t xml:space="preserve">Cash Rebate – Agricultural Plant / Machinery </t>
    </r>
    <r>
      <rPr>
        <i/>
        <sz val="10"/>
        <color theme="1"/>
        <rFont val="Candara"/>
        <family val="2"/>
      </rPr>
      <t>(complete Part D)</t>
    </r>
  </si>
  <si>
    <r>
      <t xml:space="preserve">Total Refundable Credits </t>
    </r>
    <r>
      <rPr>
        <b/>
        <i/>
        <sz val="10"/>
        <color theme="0"/>
        <rFont val="Candara"/>
        <family val="2"/>
      </rPr>
      <t>(Sum of L1140 to L1180)</t>
    </r>
  </si>
  <si>
    <r>
      <t xml:space="preserve">Adjusted Assessed Tax </t>
    </r>
    <r>
      <rPr>
        <b/>
        <i/>
        <sz val="10"/>
        <color theme="0"/>
        <rFont val="Candara"/>
        <family val="2"/>
      </rPr>
      <t>(Subtract L1190 from L1130)</t>
    </r>
  </si>
  <si>
    <r>
      <t xml:space="preserve">Total non-refundable credits </t>
    </r>
    <r>
      <rPr>
        <b/>
        <i/>
        <sz val="10"/>
        <color theme="0"/>
        <rFont val="Candara"/>
        <family val="2"/>
      </rPr>
      <t>(add L1210 to L1260)</t>
    </r>
  </si>
  <si>
    <r>
      <t>Tax Difference before Incentives</t>
    </r>
    <r>
      <rPr>
        <b/>
        <i/>
        <sz val="11"/>
        <color theme="0"/>
        <rFont val="Candara"/>
        <family val="2"/>
      </rPr>
      <t xml:space="preserve"> </t>
    </r>
    <r>
      <rPr>
        <b/>
        <i/>
        <sz val="10"/>
        <color theme="0"/>
        <rFont val="Candara"/>
        <family val="2"/>
      </rPr>
      <t>(Subtract L1270 - L1200, enter 0 if negative)</t>
    </r>
  </si>
  <si>
    <r>
      <t>NET TAX PAYABLE</t>
    </r>
    <r>
      <rPr>
        <b/>
        <i/>
        <sz val="11"/>
        <color theme="0"/>
        <rFont val="Candara"/>
        <family val="2"/>
      </rPr>
      <t xml:space="preserve"> </t>
    </r>
    <r>
      <rPr>
        <b/>
        <i/>
        <sz val="10"/>
        <color theme="0"/>
        <rFont val="Candara"/>
        <family val="2"/>
      </rPr>
      <t>(Subtract L1280 from L1290 and L1300, enter 0 if negative)</t>
    </r>
  </si>
  <si>
    <r>
      <rPr>
        <b/>
        <sz val="14"/>
        <color theme="0"/>
        <rFont val="Candara"/>
        <family val="2"/>
      </rPr>
      <t>Assessable Income from sources other than Residential Rent</t>
    </r>
    <r>
      <rPr>
        <b/>
        <i/>
        <sz val="11"/>
        <color theme="0"/>
        <rFont val="Candara"/>
        <family val="2"/>
      </rPr>
      <t xml:space="preserve"> </t>
    </r>
    <r>
      <rPr>
        <b/>
        <i/>
        <sz val="10"/>
        <color theme="0"/>
        <rFont val="Candara"/>
        <family val="2"/>
      </rPr>
      <t>(L600 - L610, enter 0 if negative)</t>
    </r>
  </si>
  <si>
    <t>Losses from Sources other than Residental Rent to Carry Forward</t>
  </si>
  <si>
    <r>
      <t xml:space="preserve">Assessable Income - Life Insurance Companies </t>
    </r>
    <r>
      <rPr>
        <b/>
        <i/>
        <sz val="10"/>
        <color theme="0"/>
        <rFont val="Candara"/>
        <family val="2"/>
      </rPr>
      <t>(Add L650 and L660)</t>
    </r>
  </si>
  <si>
    <r>
      <t xml:space="preserve">Assessed Tax before Credits </t>
    </r>
    <r>
      <rPr>
        <b/>
        <i/>
        <sz val="10"/>
        <color theme="0"/>
        <rFont val="Candara"/>
        <family val="2"/>
      </rPr>
      <t>(Sum of Tax Assessed Tax cells above)</t>
    </r>
  </si>
  <si>
    <r>
      <t xml:space="preserve">Life Insurance Companies </t>
    </r>
    <r>
      <rPr>
        <i/>
        <sz val="10"/>
        <color theme="1"/>
        <rFont val="Candara"/>
        <family val="2"/>
      </rPr>
      <t>(line 670)</t>
    </r>
  </si>
  <si>
    <r>
      <t>Other Companies</t>
    </r>
    <r>
      <rPr>
        <i/>
        <sz val="10"/>
        <color theme="1"/>
        <rFont val="Candara"/>
        <family val="2"/>
      </rPr>
      <t xml:space="preserve"> (except those operating under specific legislation) </t>
    </r>
  </si>
  <si>
    <r>
      <t xml:space="preserve">Approved Cultural Project </t>
    </r>
    <r>
      <rPr>
        <i/>
        <sz val="10"/>
        <color theme="1"/>
        <rFont val="Candara"/>
        <family val="2"/>
      </rPr>
      <t xml:space="preserve">(Cultural Industries Act) </t>
    </r>
  </si>
  <si>
    <t>Ground Provision, Vegetables and Fruit</t>
  </si>
  <si>
    <r>
      <t xml:space="preserve">Total Rental Income </t>
    </r>
    <r>
      <rPr>
        <b/>
        <i/>
        <sz val="10"/>
        <color theme="1"/>
        <rFont val="Candara"/>
        <family val="2"/>
      </rPr>
      <t>(Excluding Residential Property)</t>
    </r>
  </si>
  <si>
    <r>
      <t xml:space="preserve">Trade Sales of Goods and Service - </t>
    </r>
    <r>
      <rPr>
        <b/>
        <i/>
        <sz val="11"/>
        <color theme="1"/>
        <rFont val="Candara"/>
        <family val="2"/>
      </rPr>
      <t>Domestic Income</t>
    </r>
  </si>
  <si>
    <r>
      <t xml:space="preserve">Trade Sales of Goods and Service - </t>
    </r>
    <r>
      <rPr>
        <b/>
        <i/>
        <sz val="11"/>
        <color theme="1"/>
        <rFont val="Candara"/>
        <family val="2"/>
      </rPr>
      <t>Exports</t>
    </r>
  </si>
  <si>
    <r>
      <t xml:space="preserve">Depreciation according to BRA's depreciation schedule </t>
    </r>
    <r>
      <rPr>
        <i/>
        <sz val="10"/>
        <color theme="1"/>
        <rFont val="Candara"/>
        <family val="2"/>
      </rPr>
      <t>(excluding building allowance)</t>
    </r>
  </si>
  <si>
    <r>
      <t xml:space="preserve">Losses available from Previous Years for set‐off </t>
    </r>
    <r>
      <rPr>
        <i/>
        <sz val="10"/>
        <color theme="1"/>
        <rFont val="Candara"/>
        <family val="2"/>
      </rPr>
      <t>(excluding losses from Residential Rent)</t>
    </r>
  </si>
  <si>
    <r>
      <t xml:space="preserve">Gross Investment Income plus 7% of short fall in reserves </t>
    </r>
    <r>
      <rPr>
        <i/>
        <sz val="10"/>
        <color theme="1"/>
        <rFont val="Candara"/>
        <family val="2"/>
      </rPr>
      <t>(Non-resident Life Insurance Company)</t>
    </r>
  </si>
  <si>
    <r>
      <t xml:space="preserve">Depreciation </t>
    </r>
    <r>
      <rPr>
        <i/>
        <sz val="10"/>
        <color theme="1"/>
        <rFont val="Candara"/>
        <family val="2"/>
      </rPr>
      <t>(according to financial statements)</t>
    </r>
  </si>
  <si>
    <t>Depreciation according to BRA's depreciation schedule</t>
  </si>
  <si>
    <r>
      <t xml:space="preserve">Gross Investment Income </t>
    </r>
    <r>
      <rPr>
        <i/>
        <sz val="10"/>
        <color theme="1"/>
        <rFont val="Candara"/>
        <family val="2"/>
      </rPr>
      <t>(Resident life Insurance Company)</t>
    </r>
  </si>
  <si>
    <t>Other Income</t>
  </si>
  <si>
    <t>Bad Debt</t>
  </si>
  <si>
    <r>
      <t xml:space="preserve">Total Income </t>
    </r>
    <r>
      <rPr>
        <b/>
        <i/>
        <sz val="10"/>
        <color theme="0"/>
        <rFont val="Candara"/>
        <family val="2"/>
      </rPr>
      <t>(Sum of L170 to L220)</t>
    </r>
  </si>
  <si>
    <t>Rate of Rebate Percentage</t>
  </si>
  <si>
    <t>Tax Payable on FC Earnings</t>
  </si>
  <si>
    <t>PART J – DEEMED PROFIT FROM FOREIGN CURRENCY EARNING</t>
  </si>
  <si>
    <t>The Effective Rate</t>
  </si>
  <si>
    <t>Deemed Profit as a % of Total Profits</t>
  </si>
  <si>
    <t>Foreign Currency Earnings OR Net Premium and Investment Income from Foreign Insurance Business</t>
  </si>
  <si>
    <t>Rebate (Schedules Four and Five Income Tax Act)</t>
  </si>
  <si>
    <t>Rebate</t>
  </si>
  <si>
    <r>
      <t>Tax Payable</t>
    </r>
    <r>
      <rPr>
        <i/>
        <sz val="8"/>
        <color theme="1"/>
        <rFont val="Candara"/>
        <family val="2"/>
      </rPr>
      <t xml:space="preserve"> (entered from line 1440)</t>
    </r>
  </si>
  <si>
    <r>
      <t xml:space="preserve">Deemed Foreign Currency Earnings ( </t>
    </r>
    <r>
      <rPr>
        <i/>
        <sz val="8"/>
        <color theme="1"/>
        <rFont val="Candara"/>
        <family val="2"/>
      </rPr>
      <t>(enter from 1430)</t>
    </r>
  </si>
  <si>
    <r>
      <rPr>
        <i/>
        <sz val="8"/>
        <rFont val="Candara"/>
        <family val="2"/>
      </rPr>
      <t>(Divided by)</t>
    </r>
    <r>
      <rPr>
        <sz val="10"/>
        <rFont val="Candara"/>
        <family val="2"/>
      </rPr>
      <t xml:space="preserve"> </t>
    </r>
    <r>
      <rPr>
        <sz val="9"/>
        <rFont val="Candara"/>
        <family val="2"/>
      </rPr>
      <t>Total Gross Earnings from all Sources OR Net Premium and Investment Income from Local and Foreign Insurance Business</t>
    </r>
  </si>
  <si>
    <r>
      <rPr>
        <i/>
        <sz val="10"/>
        <rFont val="Candara"/>
        <family val="2"/>
      </rPr>
      <t>(Divided by)</t>
    </r>
    <r>
      <rPr>
        <sz val="11"/>
        <rFont val="Candara"/>
        <family val="2"/>
      </rPr>
      <t>Taxable Income</t>
    </r>
  </si>
  <si>
    <r>
      <t xml:space="preserve">Deemed Profits </t>
    </r>
    <r>
      <rPr>
        <i/>
        <sz val="8"/>
        <rFont val="Candara"/>
        <family val="2"/>
      </rPr>
      <t>(enter from 1430)</t>
    </r>
  </si>
  <si>
    <r>
      <rPr>
        <i/>
        <sz val="8"/>
        <rFont val="Candara"/>
        <family val="2"/>
      </rPr>
      <t>(Multiplied by)</t>
    </r>
    <r>
      <rPr>
        <sz val="11"/>
        <rFont val="Candara"/>
        <family val="2"/>
      </rPr>
      <t xml:space="preserve"> % Rebate</t>
    </r>
    <r>
      <rPr>
        <i/>
        <sz val="8"/>
        <rFont val="Candara"/>
        <family val="2"/>
      </rPr>
      <t xml:space="preserve"> (entered from line 1510)</t>
    </r>
  </si>
  <si>
    <r>
      <rPr>
        <i/>
        <sz val="10"/>
        <rFont val="Candara"/>
        <family val="2"/>
      </rPr>
      <t>(Equal)</t>
    </r>
    <r>
      <rPr>
        <sz val="11"/>
        <rFont val="Candara"/>
        <family val="2"/>
      </rPr>
      <t>Deemed Profit</t>
    </r>
  </si>
  <si>
    <r>
      <rPr>
        <i/>
        <sz val="8"/>
        <rFont val="Candara"/>
        <family val="2"/>
      </rPr>
      <t>(Equal)</t>
    </r>
    <r>
      <rPr>
        <sz val="11"/>
        <rFont val="Candara"/>
        <family val="2"/>
      </rPr>
      <t xml:space="preserve"> Percentage of Total Profits</t>
    </r>
  </si>
  <si>
    <r>
      <rPr>
        <i/>
        <sz val="8"/>
        <color theme="1"/>
        <rFont val="Candara"/>
        <family val="2"/>
      </rPr>
      <t>(Equal)</t>
    </r>
    <r>
      <rPr>
        <sz val="11"/>
        <color theme="1"/>
        <rFont val="Candara"/>
        <family val="2"/>
      </rPr>
      <t xml:space="preserve"> Tax Payable</t>
    </r>
  </si>
  <si>
    <r>
      <rPr>
        <i/>
        <sz val="8"/>
        <rFont val="Candara"/>
        <family val="2"/>
      </rPr>
      <t xml:space="preserve">(Multiplied by) </t>
    </r>
    <r>
      <rPr>
        <sz val="12"/>
        <rFont val="Candara"/>
        <family val="2"/>
      </rPr>
      <t>100</t>
    </r>
  </si>
  <si>
    <r>
      <rPr>
        <i/>
        <sz val="8"/>
        <rFont val="Candara"/>
        <family val="2"/>
      </rPr>
      <t>(Equal)</t>
    </r>
    <r>
      <rPr>
        <sz val="10"/>
        <rFont val="Candara"/>
        <family val="2"/>
      </rPr>
      <t xml:space="preserve"> </t>
    </r>
    <r>
      <rPr>
        <sz val="11"/>
        <rFont val="Candara"/>
        <family val="2"/>
      </rPr>
      <t>Rate of Rebate Percentage</t>
    </r>
  </si>
  <si>
    <r>
      <rPr>
        <i/>
        <sz val="8"/>
        <rFont val="Candara"/>
        <family val="2"/>
      </rPr>
      <t>(Multiplied by)</t>
    </r>
    <r>
      <rPr>
        <sz val="8"/>
        <rFont val="Candara"/>
        <family val="2"/>
      </rPr>
      <t xml:space="preserve"> </t>
    </r>
    <r>
      <rPr>
        <sz val="11"/>
        <rFont val="Candara"/>
        <family val="2"/>
      </rPr>
      <t>Net Profit from all sources (P) OR Tax on Local and Foreign Insurance Business</t>
    </r>
  </si>
  <si>
    <t>Residential Losses Available to Carry Forward</t>
  </si>
  <si>
    <r>
      <t xml:space="preserve">Tax Incentive </t>
    </r>
    <r>
      <rPr>
        <i/>
        <sz val="8"/>
        <color theme="1"/>
        <rFont val="Candara"/>
        <family val="2"/>
      </rPr>
      <t>(Firms listed on the Junior Stock Market - Reduction = 50% of L1280 5th to 10th year)</t>
    </r>
  </si>
  <si>
    <r>
      <t>Tax Incentive</t>
    </r>
    <r>
      <rPr>
        <sz val="8"/>
        <color theme="1"/>
        <rFont val="Candara"/>
        <family val="2"/>
      </rPr>
      <t xml:space="preserve"> </t>
    </r>
    <r>
      <rPr>
        <i/>
        <sz val="8"/>
        <color theme="1"/>
        <rFont val="Candara"/>
        <family val="2"/>
      </rPr>
      <t>(Firms listed on the Junior Stock Market - Reduction = 25% of L1280 for the first five years)</t>
    </r>
  </si>
  <si>
    <r>
      <t xml:space="preserve">Tax Payable </t>
    </r>
    <r>
      <rPr>
        <i/>
        <sz val="8"/>
        <rFont val="Candara"/>
        <family val="2"/>
      </rPr>
      <t xml:space="preserve"> (enter from 1200)</t>
    </r>
  </si>
  <si>
    <r>
      <rPr>
        <i/>
        <sz val="8"/>
        <rFont val="Candara"/>
        <family val="2"/>
      </rPr>
      <t>(Divided by)</t>
    </r>
    <r>
      <rPr>
        <sz val="11"/>
        <rFont val="Candara"/>
        <family val="2"/>
      </rPr>
      <t xml:space="preserve">Net Profit from All Sources (P) OR Tax on Local and Foreign Insurance Business </t>
    </r>
    <r>
      <rPr>
        <i/>
        <sz val="8"/>
        <rFont val="Candara"/>
        <family val="2"/>
      </rPr>
      <t>(enter from 1410)</t>
    </r>
  </si>
  <si>
    <r>
      <rPr>
        <i/>
        <sz val="8"/>
        <color theme="1"/>
        <rFont val="Candara"/>
        <family val="2"/>
      </rPr>
      <t>(Multiplied by)</t>
    </r>
    <r>
      <rPr>
        <sz val="11"/>
        <color theme="1"/>
        <rFont val="Candara"/>
        <family val="2"/>
      </rPr>
      <t xml:space="preserve"> Effective Rate </t>
    </r>
    <r>
      <rPr>
        <i/>
        <sz val="8"/>
        <color theme="1"/>
        <rFont val="Candara"/>
        <family val="2"/>
      </rPr>
      <t>(enter from 1470)</t>
    </r>
  </si>
  <si>
    <r>
      <t xml:space="preserve">AMOUNT REFUNDABLE </t>
    </r>
    <r>
      <rPr>
        <b/>
        <i/>
        <sz val="10"/>
        <color theme="0"/>
        <rFont val="Candara"/>
        <family val="2"/>
      </rPr>
      <t>(Subtract L1190 from L1130, enter 0 if negative)</t>
    </r>
  </si>
  <si>
    <r>
      <rPr>
        <b/>
        <sz val="14"/>
        <color theme="0"/>
        <rFont val="Candara"/>
        <family val="2"/>
      </rPr>
      <t xml:space="preserve">Cost of Sales </t>
    </r>
    <r>
      <rPr>
        <b/>
        <i/>
        <sz val="10"/>
        <color theme="0"/>
        <rFont val="Candara"/>
        <family val="2"/>
      </rPr>
      <t>(L235 + L240 - L250)</t>
    </r>
  </si>
  <si>
    <r>
      <rPr>
        <b/>
        <sz val="14"/>
        <color theme="0"/>
        <rFont val="Candara"/>
        <family val="2"/>
      </rPr>
      <t>Total Operating Expenses</t>
    </r>
    <r>
      <rPr>
        <b/>
        <sz val="11"/>
        <color theme="0"/>
        <rFont val="Candara"/>
        <family val="2"/>
      </rPr>
      <t xml:space="preserve"> </t>
    </r>
    <r>
      <rPr>
        <b/>
        <i/>
        <sz val="10"/>
        <color theme="0"/>
        <rFont val="Candara"/>
        <family val="2"/>
      </rPr>
      <t>(Sum of L270 to L330)</t>
    </r>
  </si>
  <si>
    <r>
      <t xml:space="preserve">Net Income/Loss according to financial statements </t>
    </r>
    <r>
      <rPr>
        <i/>
        <sz val="10"/>
        <color theme="1"/>
        <rFont val="Candara"/>
        <family val="2"/>
      </rPr>
      <t>(Add L350 + L470)</t>
    </r>
  </si>
  <si>
    <r>
      <t>Renewable Energy and Energy Efficient Retrofits</t>
    </r>
    <r>
      <rPr>
        <i/>
        <sz val="10"/>
        <color theme="1"/>
        <rFont val="Candara"/>
        <family val="2"/>
      </rPr>
      <t xml:space="preserve"> (150 % of conversion allowance over five years, L510 X 150% max $25,000)</t>
    </r>
  </si>
  <si>
    <r>
      <t>Net Assets</t>
    </r>
    <r>
      <rPr>
        <b/>
        <sz val="10"/>
        <color theme="0"/>
        <rFont val="Candara"/>
        <family val="2"/>
      </rPr>
      <t xml:space="preserve"> </t>
    </r>
    <r>
      <rPr>
        <b/>
        <i/>
        <sz val="10"/>
        <color theme="0"/>
        <rFont val="Candara"/>
        <family val="2"/>
      </rPr>
      <t>(Sum of L70 - L80)</t>
    </r>
  </si>
  <si>
    <r>
      <t xml:space="preserve">Net Agricultural Income/Loss </t>
    </r>
    <r>
      <rPr>
        <b/>
        <i/>
        <sz val="10"/>
        <color theme="0"/>
        <rFont val="Candara"/>
        <family val="2"/>
      </rPr>
      <t>(L410 - L 460)</t>
    </r>
  </si>
  <si>
    <r>
      <t>Net Trade, Business, Investment and Non-residential Income/Loss</t>
    </r>
    <r>
      <rPr>
        <b/>
        <sz val="10"/>
        <color theme="0"/>
        <rFont val="Candara"/>
        <family val="2"/>
      </rPr>
      <t xml:space="preserve"> </t>
    </r>
    <r>
      <rPr>
        <b/>
        <i/>
        <sz val="10"/>
        <color theme="0"/>
        <rFont val="Candara"/>
        <family val="2"/>
      </rPr>
      <t>(L230 - L260 - L340)</t>
    </r>
  </si>
  <si>
    <r>
      <t>TAXABLE INCOME FROM ALL SOURCES</t>
    </r>
    <r>
      <rPr>
        <b/>
        <i/>
        <sz val="10"/>
        <color theme="0"/>
        <rFont val="Candara"/>
        <family val="2"/>
      </rPr>
      <t xml:space="preserve"> (L630 + L670 + L870 )</t>
    </r>
  </si>
  <si>
    <r>
      <t xml:space="preserve">Tax withheld by third parties on behalf of the BRA </t>
    </r>
    <r>
      <rPr>
        <i/>
        <sz val="10"/>
        <color theme="1"/>
        <rFont val="Candara"/>
        <family val="2"/>
      </rPr>
      <t>(Withholding Tax)</t>
    </r>
  </si>
  <si>
    <t xml:space="preserve">The whole idea behind the foreign currency allowance is to give taxpayers who earn foreign exchange and deposit it in the banking system a credit based on the percentage of foreign currency earned as it relates to the gross earnings. The credit granted is calculated as a percentage of the deemed tax payable on the foreign currency earned. Hence line 1480, Deemed Profits, divided by net profits from all sources allows us to arrive at a percentage of total profits and the rate of rebate percentage. Deemed foreign currency earnings, line 1520, is arrived at by subtracting the previous year losses at lines 610 and 850 from line 1480. The rebate is actually the deemed tax payable on the foreign currency earned at line 1540 multiplied by the percentage of the rebate.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</si>
</sst>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Red]#,##0.00"/>
    <numFmt numFmtId="165" formatCode="&quot;$&quot;#,##0.00"/>
    <numFmt numFmtId="166" formatCode="_-&quot;$&quot;* #,##0.00_-;\-&quot;$&quot;* #,##0.00_-;_-&quot;$&quot;* &quot;-&quot;??_-;_-@_-"/>
    <numFmt numFmtId="167" formatCode="0.0%"/>
  </numFmts>
  <fonts count="40" x14ac:knownFonts="1">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1"/>
      <name val="Calibri"/>
      <family val="2"/>
      <scheme val="minor"/>
    </font>
    <font>
      <sz val="9"/>
      <color indexed="81"/>
      <name val="Tahoma"/>
      <family val="2"/>
    </font>
    <font>
      <b/>
      <sz val="9"/>
      <color indexed="81"/>
      <name val="Tahoma"/>
      <family val="2"/>
    </font>
    <font>
      <i/>
      <sz val="11"/>
      <color theme="1"/>
      <name val="Calibri"/>
      <family val="2"/>
      <scheme val="minor"/>
    </font>
    <font>
      <b/>
      <u/>
      <sz val="11"/>
      <color rgb="FFFF0000"/>
      <name val="Calibri"/>
      <family val="2"/>
      <scheme val="minor"/>
    </font>
    <font>
      <b/>
      <sz val="11"/>
      <name val="Calibri"/>
      <family val="2"/>
      <scheme val="minor"/>
    </font>
    <font>
      <b/>
      <sz val="10"/>
      <color rgb="FFFF0000"/>
      <name val="Calibri"/>
      <family val="2"/>
      <scheme val="minor"/>
    </font>
    <font>
      <b/>
      <sz val="9"/>
      <color indexed="10"/>
      <name val="Tahoma"/>
      <family val="2"/>
    </font>
    <font>
      <b/>
      <sz val="12"/>
      <color theme="0"/>
      <name val="Candara"/>
      <family val="2"/>
    </font>
    <font>
      <sz val="11"/>
      <color theme="1"/>
      <name val="Candara"/>
      <family val="2"/>
    </font>
    <font>
      <b/>
      <sz val="11"/>
      <color theme="1"/>
      <name val="Candara"/>
      <family val="2"/>
    </font>
    <font>
      <b/>
      <sz val="14"/>
      <color theme="0"/>
      <name val="Candara"/>
      <family val="2"/>
    </font>
    <font>
      <i/>
      <sz val="10"/>
      <color theme="1"/>
      <name val="Candara"/>
      <family val="2"/>
    </font>
    <font>
      <b/>
      <sz val="10"/>
      <color theme="0"/>
      <name val="Candara"/>
      <family val="2"/>
    </font>
    <font>
      <b/>
      <i/>
      <sz val="10"/>
      <color theme="0"/>
      <name val="Candara"/>
      <family val="2"/>
    </font>
    <font>
      <sz val="11"/>
      <color theme="0"/>
      <name val="Candara"/>
      <family val="2"/>
    </font>
    <font>
      <b/>
      <u/>
      <sz val="11"/>
      <color rgb="FFFF0000"/>
      <name val="Candara"/>
      <family val="2"/>
    </font>
    <font>
      <b/>
      <sz val="11"/>
      <color theme="0"/>
      <name val="Candara"/>
      <family val="2"/>
    </font>
    <font>
      <b/>
      <i/>
      <sz val="11"/>
      <color theme="0"/>
      <name val="Candara"/>
      <family val="2"/>
    </font>
    <font>
      <b/>
      <sz val="11"/>
      <name val="Candara"/>
      <family val="2"/>
    </font>
    <font>
      <b/>
      <sz val="11"/>
      <color rgb="FFFF0000"/>
      <name val="Candara"/>
      <family val="2"/>
    </font>
    <font>
      <sz val="11"/>
      <name val="Candara"/>
      <family val="2"/>
    </font>
    <font>
      <b/>
      <i/>
      <sz val="10"/>
      <color theme="1"/>
      <name val="Candara"/>
      <family val="2"/>
    </font>
    <font>
      <b/>
      <i/>
      <sz val="11"/>
      <color theme="1"/>
      <name val="Candara"/>
      <family val="2"/>
    </font>
    <font>
      <sz val="11"/>
      <color theme="1"/>
      <name val="Calibri"/>
      <family val="2"/>
      <scheme val="minor"/>
    </font>
    <font>
      <i/>
      <sz val="8"/>
      <color theme="1"/>
      <name val="Candara"/>
      <family val="2"/>
    </font>
    <font>
      <b/>
      <sz val="14"/>
      <color theme="1"/>
      <name val="Candara"/>
      <family val="2"/>
    </font>
    <font>
      <b/>
      <sz val="12"/>
      <color theme="1"/>
      <name val="Candara"/>
      <family val="2"/>
    </font>
    <font>
      <i/>
      <sz val="10"/>
      <name val="Candara"/>
      <family val="2"/>
    </font>
    <font>
      <i/>
      <sz val="8"/>
      <name val="Candara"/>
      <family val="2"/>
    </font>
    <font>
      <sz val="10"/>
      <name val="Candara"/>
      <family val="2"/>
    </font>
    <font>
      <sz val="9"/>
      <name val="Candara"/>
      <family val="2"/>
    </font>
    <font>
      <sz val="12"/>
      <name val="Candara"/>
      <family val="2"/>
    </font>
    <font>
      <sz val="8"/>
      <name val="Candara"/>
      <family val="2"/>
    </font>
    <font>
      <sz val="8"/>
      <color theme="1"/>
      <name val="Candara"/>
      <family val="2"/>
    </font>
    <font>
      <b/>
      <sz val="10"/>
      <name val="Candara"/>
      <family val="2"/>
    </font>
  </fonts>
  <fills count="11">
    <fill>
      <patternFill patternType="none"/>
    </fill>
    <fill>
      <patternFill patternType="gray125"/>
    </fill>
    <fill>
      <patternFill patternType="solid">
        <fgColor rgb="FF002060"/>
        <bgColor indexed="64"/>
      </patternFill>
    </fill>
    <fill>
      <patternFill patternType="solid">
        <fgColor theme="1"/>
        <bgColor indexed="64"/>
      </patternFill>
    </fill>
    <fill>
      <patternFill patternType="solid">
        <fgColor theme="8" tint="-0.499984740745262"/>
        <bgColor indexed="64"/>
      </patternFill>
    </fill>
    <fill>
      <patternFill patternType="solid">
        <fgColor theme="0"/>
        <bgColor indexed="64"/>
      </patternFill>
    </fill>
    <fill>
      <patternFill patternType="solid">
        <fgColor rgb="FFFFFF99"/>
        <bgColor indexed="64"/>
      </patternFill>
    </fill>
    <fill>
      <patternFill patternType="solid">
        <fgColor theme="3" tint="0.59999389629810485"/>
        <bgColor indexed="64"/>
      </patternFill>
    </fill>
    <fill>
      <patternFill patternType="solid">
        <fgColor theme="4" tint="0.39997558519241921"/>
        <bgColor indexed="64"/>
      </patternFill>
    </fill>
    <fill>
      <patternFill patternType="solid">
        <fgColor rgb="FFFCFDFD"/>
        <bgColor indexed="64"/>
      </patternFill>
    </fill>
    <fill>
      <patternFill patternType="solid">
        <fgColor rgb="FFFFFFCC"/>
        <bgColor indexed="64"/>
      </patternFill>
    </fill>
  </fills>
  <borders count="23">
    <border>
      <left/>
      <right/>
      <top/>
      <bottom/>
      <diagonal/>
    </border>
    <border>
      <left style="thin">
        <color rgb="FFFFC000"/>
      </left>
      <right style="thin">
        <color rgb="FFFFC000"/>
      </right>
      <top style="thin">
        <color rgb="FFFFC000"/>
      </top>
      <bottom style="thin">
        <color rgb="FFFFC000"/>
      </bottom>
      <diagonal/>
    </border>
    <border>
      <left style="thin">
        <color rgb="FFFFC000"/>
      </left>
      <right/>
      <top style="thin">
        <color rgb="FFFFC000"/>
      </top>
      <bottom style="thin">
        <color rgb="FFFFC000"/>
      </bottom>
      <diagonal/>
    </border>
    <border>
      <left/>
      <right/>
      <top style="thin">
        <color rgb="FFFFC000"/>
      </top>
      <bottom style="thin">
        <color rgb="FFFFC000"/>
      </bottom>
      <diagonal/>
    </border>
    <border>
      <left/>
      <right style="thin">
        <color rgb="FFFFC000"/>
      </right>
      <top style="thin">
        <color rgb="FFFFC000"/>
      </top>
      <bottom style="thin">
        <color rgb="FFFFC000"/>
      </bottom>
      <diagonal/>
    </border>
    <border>
      <left style="thin">
        <color rgb="FFFFC000"/>
      </left>
      <right/>
      <top/>
      <bottom/>
      <diagonal/>
    </border>
    <border>
      <left style="thin">
        <color rgb="FFFFC000"/>
      </left>
      <right style="thin">
        <color rgb="FFFFC000"/>
      </right>
      <top style="thin">
        <color rgb="FFFFC000"/>
      </top>
      <bottom/>
      <diagonal/>
    </border>
    <border>
      <left style="thin">
        <color rgb="FFFFC000"/>
      </left>
      <right style="thin">
        <color rgb="FFFFC000"/>
      </right>
      <top/>
      <bottom/>
      <diagonal/>
    </border>
    <border>
      <left style="thin">
        <color rgb="FFFFC000"/>
      </left>
      <right/>
      <top style="thin">
        <color rgb="FFFFC000"/>
      </top>
      <bottom style="slantDashDot">
        <color rgb="FFFFC000"/>
      </bottom>
      <diagonal/>
    </border>
    <border>
      <left style="thin">
        <color rgb="FFFFC000"/>
      </left>
      <right style="thin">
        <color rgb="FFFFC000"/>
      </right>
      <top style="thin">
        <color rgb="FFFFC000"/>
      </top>
      <bottom style="slantDashDot">
        <color rgb="FFFFC000"/>
      </bottom>
      <diagonal/>
    </border>
    <border>
      <left style="thin">
        <color rgb="FFFFC000"/>
      </left>
      <right/>
      <top style="slantDashDot">
        <color rgb="FFFFC000"/>
      </top>
      <bottom style="thin">
        <color rgb="FFFFC000"/>
      </bottom>
      <diagonal/>
    </border>
    <border>
      <left/>
      <right/>
      <top style="slantDashDot">
        <color rgb="FFFFC000"/>
      </top>
      <bottom style="thin">
        <color rgb="FFFFC000"/>
      </bottom>
      <diagonal/>
    </border>
    <border>
      <left/>
      <right style="thin">
        <color rgb="FFFFC000"/>
      </right>
      <top style="slantDashDot">
        <color rgb="FFFFC000"/>
      </top>
      <bottom style="thin">
        <color rgb="FFFFC000"/>
      </bottom>
      <diagonal/>
    </border>
    <border>
      <left style="thin">
        <color rgb="FFFFC000"/>
      </left>
      <right style="thin">
        <color rgb="FFFFC000"/>
      </right>
      <top style="slantDashDot">
        <color rgb="FFFFC000"/>
      </top>
      <bottom style="thin">
        <color rgb="FFFFC000"/>
      </bottom>
      <diagonal/>
    </border>
    <border>
      <left style="thin">
        <color rgb="FFFFC000"/>
      </left>
      <right style="thin">
        <color rgb="FFFFC000"/>
      </right>
      <top/>
      <bottom style="thin">
        <color rgb="FFFFC000"/>
      </bottom>
      <diagonal/>
    </border>
    <border>
      <left style="slantDashDot">
        <color theme="9" tint="0.39994506668294322"/>
      </left>
      <right/>
      <top style="slantDashDot">
        <color theme="9" tint="0.39994506668294322"/>
      </top>
      <bottom/>
      <diagonal/>
    </border>
    <border>
      <left/>
      <right/>
      <top style="slantDashDot">
        <color theme="9" tint="0.39994506668294322"/>
      </top>
      <bottom/>
      <diagonal/>
    </border>
    <border>
      <left/>
      <right style="slantDashDot">
        <color theme="9" tint="0.39994506668294322"/>
      </right>
      <top style="slantDashDot">
        <color theme="9" tint="0.39994506668294322"/>
      </top>
      <bottom/>
      <diagonal/>
    </border>
    <border>
      <left style="slantDashDot">
        <color theme="9" tint="0.39994506668294322"/>
      </left>
      <right/>
      <top/>
      <bottom/>
      <diagonal/>
    </border>
    <border>
      <left/>
      <right style="slantDashDot">
        <color theme="9" tint="0.39994506668294322"/>
      </right>
      <top/>
      <bottom/>
      <diagonal/>
    </border>
    <border>
      <left style="slantDashDot">
        <color theme="9" tint="0.39994506668294322"/>
      </left>
      <right/>
      <top/>
      <bottom style="slantDashDot">
        <color theme="9" tint="0.39994506668294322"/>
      </bottom>
      <diagonal/>
    </border>
    <border>
      <left/>
      <right/>
      <top/>
      <bottom style="slantDashDot">
        <color theme="9" tint="0.39994506668294322"/>
      </bottom>
      <diagonal/>
    </border>
    <border>
      <left/>
      <right style="slantDashDot">
        <color theme="9" tint="0.39994506668294322"/>
      </right>
      <top/>
      <bottom style="slantDashDot">
        <color theme="9" tint="0.39994506668294322"/>
      </bottom>
      <diagonal/>
    </border>
  </borders>
  <cellStyleXfs count="2">
    <xf numFmtId="0" fontId="0" fillId="0" borderId="0"/>
    <xf numFmtId="9" fontId="28" fillId="0" borderId="0" applyFont="0" applyFill="0" applyBorder="0" applyAlignment="0" applyProtection="0"/>
  </cellStyleXfs>
  <cellXfs count="195">
    <xf numFmtId="0" fontId="0" fillId="0" borderId="0" xfId="0"/>
    <xf numFmtId="0" fontId="0" fillId="0" borderId="0" xfId="0" applyAlignment="1">
      <alignment vertical="center"/>
    </xf>
    <xf numFmtId="164" fontId="0" fillId="0" borderId="0" xfId="0" applyNumberFormat="1" applyAlignment="1">
      <alignment horizontal="right" vertical="center"/>
    </xf>
    <xf numFmtId="0" fontId="0" fillId="0" borderId="0" xfId="0" applyAlignment="1">
      <alignment horizontal="center" vertical="center"/>
    </xf>
    <xf numFmtId="164" fontId="0" fillId="0" borderId="1" xfId="0" applyNumberFormat="1" applyBorder="1" applyAlignment="1">
      <alignment horizontal="right" vertical="center"/>
    </xf>
    <xf numFmtId="0" fontId="0" fillId="0" borderId="1" xfId="0" applyFill="1" applyBorder="1" applyAlignment="1">
      <alignment horizontal="center" vertical="center" wrapText="1"/>
    </xf>
    <xf numFmtId="0" fontId="0" fillId="0" borderId="1" xfId="0" applyFill="1" applyBorder="1" applyAlignment="1">
      <alignment horizontal="center" vertical="center"/>
    </xf>
    <xf numFmtId="0" fontId="3" fillId="4" borderId="1" xfId="0" applyFont="1" applyFill="1" applyBorder="1" applyAlignment="1">
      <alignment horizontal="center" vertical="center"/>
    </xf>
    <xf numFmtId="0" fontId="0" fillId="0" borderId="1" xfId="0" applyBorder="1" applyAlignment="1">
      <alignment horizontal="center" vertical="center"/>
    </xf>
    <xf numFmtId="0" fontId="3" fillId="3" borderId="1" xfId="0" applyFont="1" applyFill="1" applyBorder="1" applyAlignment="1">
      <alignment horizontal="center" vertical="center"/>
    </xf>
    <xf numFmtId="0" fontId="1" fillId="4" borderId="1" xfId="0" applyFont="1" applyFill="1" applyBorder="1" applyAlignment="1">
      <alignment vertical="center"/>
    </xf>
    <xf numFmtId="0" fontId="0" fillId="0" borderId="1" xfId="0" applyBorder="1" applyAlignment="1">
      <alignment vertical="center"/>
    </xf>
    <xf numFmtId="0" fontId="0" fillId="0" borderId="1" xfId="0" applyFill="1" applyBorder="1" applyAlignment="1">
      <alignment vertical="center"/>
    </xf>
    <xf numFmtId="164" fontId="0" fillId="6" borderId="1" xfId="0" applyNumberFormat="1" applyFill="1" applyBorder="1" applyAlignment="1" applyProtection="1">
      <alignment horizontal="right" vertical="center"/>
      <protection locked="0"/>
    </xf>
    <xf numFmtId="164" fontId="0" fillId="6" borderId="1" xfId="0" applyNumberFormat="1" applyFill="1" applyBorder="1" applyAlignment="1" applyProtection="1">
      <alignment vertical="center"/>
      <protection locked="0"/>
    </xf>
    <xf numFmtId="164" fontId="0" fillId="6" borderId="1" xfId="0" applyNumberFormat="1" applyFill="1" applyBorder="1" applyAlignment="1" applyProtection="1">
      <alignment vertical="center"/>
    </xf>
    <xf numFmtId="164" fontId="0" fillId="7" borderId="1" xfId="0" applyNumberFormat="1" applyFill="1" applyBorder="1" applyAlignment="1" applyProtection="1">
      <alignment vertical="center"/>
      <protection locked="0"/>
    </xf>
    <xf numFmtId="164" fontId="0" fillId="7" borderId="1" xfId="0" applyNumberFormat="1" applyFill="1" applyBorder="1" applyAlignment="1" applyProtection="1">
      <alignment vertical="center"/>
    </xf>
    <xf numFmtId="164" fontId="0" fillId="7" borderId="1" xfId="0" applyNumberFormat="1" applyFill="1" applyBorder="1" applyAlignment="1">
      <alignment vertical="center"/>
    </xf>
    <xf numFmtId="164" fontId="0" fillId="7" borderId="1" xfId="0" applyNumberFormat="1" applyFill="1" applyBorder="1" applyAlignment="1" applyProtection="1">
      <alignment horizontal="right" vertical="center"/>
    </xf>
    <xf numFmtId="0" fontId="4" fillId="5" borderId="1" xfId="0" applyFont="1" applyFill="1" applyBorder="1" applyAlignment="1">
      <alignment horizontal="center" vertical="center"/>
    </xf>
    <xf numFmtId="0" fontId="4" fillId="0" borderId="1" xfId="0" applyFont="1" applyBorder="1" applyAlignment="1">
      <alignment horizontal="center" vertical="center"/>
    </xf>
    <xf numFmtId="0" fontId="3" fillId="4" borderId="1" xfId="0" applyNumberFormat="1" applyFont="1" applyFill="1" applyBorder="1" applyAlignment="1">
      <alignment horizontal="center" vertical="center"/>
    </xf>
    <xf numFmtId="164" fontId="0" fillId="6" borderId="1" xfId="0" applyNumberFormat="1" applyFill="1" applyBorder="1" applyAlignment="1" applyProtection="1">
      <alignment horizontal="center" vertical="center" wrapText="1"/>
      <protection locked="0"/>
    </xf>
    <xf numFmtId="0" fontId="8" fillId="0" borderId="0" xfId="0" applyFont="1" applyAlignment="1">
      <alignment vertical="center"/>
    </xf>
    <xf numFmtId="164" fontId="0" fillId="6" borderId="1" xfId="0" applyNumberFormat="1" applyFill="1" applyBorder="1" applyAlignment="1">
      <alignment vertical="center"/>
    </xf>
    <xf numFmtId="0" fontId="0" fillId="0" borderId="2" xfId="0" applyBorder="1" applyAlignment="1">
      <alignment horizontal="center" vertical="center"/>
    </xf>
    <xf numFmtId="0" fontId="1" fillId="4" borderId="2" xfId="0" applyFont="1" applyFill="1" applyBorder="1" applyAlignment="1">
      <alignment vertical="center"/>
    </xf>
    <xf numFmtId="164" fontId="9" fillId="7" borderId="1" xfId="0" applyNumberFormat="1" applyFont="1" applyFill="1" applyBorder="1" applyAlignment="1">
      <alignment vertical="center"/>
    </xf>
    <xf numFmtId="0" fontId="0" fillId="4" borderId="0" xfId="0" applyFill="1" applyAlignment="1">
      <alignment vertical="center"/>
    </xf>
    <xf numFmtId="164" fontId="0" fillId="0" borderId="0" xfId="0" applyNumberFormat="1" applyAlignment="1">
      <alignment vertical="center"/>
    </xf>
    <xf numFmtId="0" fontId="0" fillId="7" borderId="0" xfId="0" applyFill="1" applyAlignment="1">
      <alignment vertical="center"/>
    </xf>
    <xf numFmtId="0" fontId="0" fillId="7" borderId="0" xfId="0" applyFill="1" applyBorder="1" applyAlignment="1">
      <alignment vertical="center"/>
    </xf>
    <xf numFmtId="0" fontId="0" fillId="0" borderId="0" xfId="0" applyBorder="1" applyAlignment="1">
      <alignment vertical="center"/>
    </xf>
    <xf numFmtId="0" fontId="0" fillId="0" borderId="0" xfId="0" applyBorder="1" applyAlignment="1">
      <alignment horizontal="center" vertical="center"/>
    </xf>
    <xf numFmtId="164" fontId="0" fillId="0" borderId="0" xfId="0" applyNumberFormat="1" applyBorder="1" applyAlignment="1">
      <alignment horizontal="right" vertical="center"/>
    </xf>
    <xf numFmtId="164" fontId="0" fillId="8" borderId="1" xfId="0" applyNumberFormat="1" applyFill="1" applyBorder="1" applyAlignment="1" applyProtection="1">
      <alignment vertical="center"/>
    </xf>
    <xf numFmtId="165" fontId="0" fillId="0" borderId="0" xfId="0" applyNumberFormat="1"/>
    <xf numFmtId="0" fontId="10" fillId="0" borderId="0" xfId="0" applyFont="1" applyAlignment="1">
      <alignment vertical="center" wrapText="1"/>
    </xf>
    <xf numFmtId="0" fontId="10" fillId="0" borderId="5" xfId="0" applyFont="1" applyBorder="1" applyAlignment="1">
      <alignment vertical="center" wrapText="1"/>
    </xf>
    <xf numFmtId="0" fontId="13" fillId="0" borderId="0" xfId="0" applyFont="1" applyAlignment="1">
      <alignment vertical="center"/>
    </xf>
    <xf numFmtId="164" fontId="13" fillId="0" borderId="1" xfId="0" applyNumberFormat="1" applyFont="1" applyBorder="1" applyAlignment="1">
      <alignment horizontal="right" vertical="center"/>
    </xf>
    <xf numFmtId="0" fontId="13" fillId="0" borderId="1" xfId="0" applyFont="1" applyFill="1" applyBorder="1" applyAlignment="1">
      <alignment horizontal="center" vertical="center" wrapText="1"/>
    </xf>
    <xf numFmtId="0" fontId="13" fillId="0" borderId="1" xfId="0" applyFont="1" applyFill="1" applyBorder="1" applyAlignment="1">
      <alignment horizontal="center" vertical="center"/>
    </xf>
    <xf numFmtId="0" fontId="19" fillId="4" borderId="1" xfId="0" applyFont="1" applyFill="1" applyBorder="1" applyAlignment="1">
      <alignment horizontal="center" vertical="center"/>
    </xf>
    <xf numFmtId="164" fontId="13" fillId="7" borderId="1" xfId="0" applyNumberFormat="1" applyFont="1" applyFill="1" applyBorder="1" applyAlignment="1" applyProtection="1">
      <alignment horizontal="right" vertical="center"/>
    </xf>
    <xf numFmtId="0" fontId="20" fillId="0" borderId="0" xfId="0" applyFont="1" applyAlignment="1">
      <alignment vertical="center"/>
    </xf>
    <xf numFmtId="164" fontId="13" fillId="7" borderId="1" xfId="0" applyNumberFormat="1" applyFont="1" applyFill="1" applyBorder="1" applyAlignment="1" applyProtection="1">
      <alignment vertical="center"/>
    </xf>
    <xf numFmtId="164" fontId="13" fillId="8" borderId="1" xfId="0" applyNumberFormat="1" applyFont="1" applyFill="1" applyBorder="1" applyAlignment="1" applyProtection="1">
      <alignment vertical="center"/>
    </xf>
    <xf numFmtId="0" fontId="19" fillId="3" borderId="1" xfId="0" applyFont="1" applyFill="1" applyBorder="1" applyAlignment="1">
      <alignment horizontal="center" vertical="center"/>
    </xf>
    <xf numFmtId="0" fontId="13" fillId="0" borderId="1" xfId="0" applyFont="1" applyBorder="1" applyAlignment="1">
      <alignment vertical="center"/>
    </xf>
    <xf numFmtId="0" fontId="19" fillId="4" borderId="1" xfId="0" applyNumberFormat="1" applyFont="1" applyFill="1" applyBorder="1" applyAlignment="1">
      <alignment horizontal="center" vertical="center"/>
    </xf>
    <xf numFmtId="0" fontId="13" fillId="0" borderId="1" xfId="0" applyFont="1" applyFill="1" applyBorder="1" applyAlignment="1">
      <alignment vertical="center"/>
    </xf>
    <xf numFmtId="164" fontId="13" fillId="7" borderId="1" xfId="0" applyNumberFormat="1" applyFont="1" applyFill="1" applyBorder="1" applyAlignment="1">
      <alignment vertical="center"/>
    </xf>
    <xf numFmtId="164" fontId="13" fillId="0" borderId="0" xfId="0" applyNumberFormat="1" applyFont="1" applyAlignment="1">
      <alignment vertical="center"/>
    </xf>
    <xf numFmtId="0" fontId="15" fillId="4" borderId="2" xfId="0" applyFont="1" applyFill="1" applyBorder="1" applyAlignment="1">
      <alignment vertical="center"/>
    </xf>
    <xf numFmtId="164" fontId="23" fillId="7" borderId="1" xfId="0" applyNumberFormat="1" applyFont="1" applyFill="1" applyBorder="1" applyAlignment="1">
      <alignment vertical="center"/>
    </xf>
    <xf numFmtId="0" fontId="13" fillId="4" borderId="0" xfId="0" applyFont="1" applyFill="1" applyAlignment="1">
      <alignment vertical="center"/>
    </xf>
    <xf numFmtId="0" fontId="25" fillId="5" borderId="1" xfId="0" applyFont="1" applyFill="1" applyBorder="1" applyAlignment="1">
      <alignment horizontal="center" vertical="center"/>
    </xf>
    <xf numFmtId="0" fontId="25" fillId="0" borderId="1" xfId="0" applyFont="1" applyBorder="1" applyAlignment="1">
      <alignment horizontal="center" vertical="center"/>
    </xf>
    <xf numFmtId="164" fontId="13" fillId="7" borderId="1" xfId="0" applyNumberFormat="1" applyFont="1" applyFill="1" applyBorder="1" applyAlignment="1" applyProtection="1">
      <alignment vertical="center"/>
      <protection locked="0"/>
    </xf>
    <xf numFmtId="0" fontId="13" fillId="0" borderId="6" xfId="0" applyFont="1" applyBorder="1" applyAlignment="1">
      <alignment vertical="center"/>
    </xf>
    <xf numFmtId="0" fontId="13" fillId="0" borderId="7" xfId="0" applyFont="1" applyBorder="1" applyAlignment="1">
      <alignment vertical="center"/>
    </xf>
    <xf numFmtId="0" fontId="15" fillId="4" borderId="1" xfId="0" applyFont="1" applyFill="1" applyBorder="1" applyAlignment="1">
      <alignment vertical="center"/>
    </xf>
    <xf numFmtId="0" fontId="13" fillId="0" borderId="1" xfId="0" applyFont="1" applyBorder="1" applyAlignment="1">
      <alignment horizontal="center" vertical="center"/>
    </xf>
    <xf numFmtId="164" fontId="24" fillId="7" borderId="0" xfId="0" applyNumberFormat="1" applyFont="1" applyFill="1" applyAlignment="1">
      <alignment vertical="center"/>
    </xf>
    <xf numFmtId="0" fontId="13" fillId="0" borderId="0" xfId="0" applyFont="1" applyBorder="1" applyAlignment="1">
      <alignment vertical="center"/>
    </xf>
    <xf numFmtId="0" fontId="13" fillId="0" borderId="0" xfId="0" applyFont="1" applyFill="1" applyBorder="1" applyAlignment="1">
      <alignment vertical="center"/>
    </xf>
    <xf numFmtId="0" fontId="12" fillId="0" borderId="0" xfId="0" applyFont="1" applyFill="1" applyBorder="1" applyAlignment="1">
      <alignment vertical="center" wrapText="1"/>
    </xf>
    <xf numFmtId="0" fontId="30" fillId="5" borderId="0" xfId="0" applyFont="1" applyFill="1" applyBorder="1" applyAlignment="1">
      <alignment vertical="center"/>
    </xf>
    <xf numFmtId="0" fontId="30" fillId="0" borderId="0" xfId="0" applyFont="1" applyFill="1" applyBorder="1" applyAlignment="1">
      <alignment vertical="center"/>
    </xf>
    <xf numFmtId="0" fontId="13" fillId="0" borderId="0" xfId="0" applyFont="1" applyFill="1" applyBorder="1" applyAlignment="1">
      <alignment horizontal="center" vertical="center"/>
    </xf>
    <xf numFmtId="165" fontId="13" fillId="0" borderId="0" xfId="0" applyNumberFormat="1" applyFont="1" applyFill="1" applyBorder="1" applyAlignment="1">
      <alignment vertical="center"/>
    </xf>
    <xf numFmtId="0" fontId="13" fillId="0" borderId="0" xfId="0" applyFont="1" applyBorder="1" applyAlignment="1">
      <alignment horizontal="center" vertical="center"/>
    </xf>
    <xf numFmtId="165" fontId="13" fillId="0" borderId="0" xfId="0" applyNumberFormat="1" applyFont="1" applyBorder="1" applyAlignment="1">
      <alignment vertical="center"/>
    </xf>
    <xf numFmtId="0" fontId="31" fillId="0" borderId="0" xfId="0" applyFont="1" applyBorder="1" applyAlignment="1">
      <alignment vertical="center"/>
    </xf>
    <xf numFmtId="0" fontId="13" fillId="0" borderId="0" xfId="0" applyFont="1" applyBorder="1" applyAlignment="1">
      <alignment horizontal="left" vertical="center"/>
    </xf>
    <xf numFmtId="165" fontId="13" fillId="0" borderId="0" xfId="0" applyNumberFormat="1" applyFont="1" applyBorder="1" applyAlignment="1">
      <alignment horizontal="right" vertical="center"/>
    </xf>
    <xf numFmtId="166" fontId="13" fillId="0" borderId="0" xfId="0" applyNumberFormat="1" applyFont="1" applyBorder="1" applyAlignment="1">
      <alignment horizontal="right" vertical="center"/>
    </xf>
    <xf numFmtId="10" fontId="13" fillId="0" borderId="0" xfId="0" applyNumberFormat="1" applyFont="1" applyBorder="1" applyAlignment="1">
      <alignment vertical="center"/>
    </xf>
    <xf numFmtId="1" fontId="13" fillId="0" borderId="0" xfId="0" applyNumberFormat="1" applyFont="1" applyBorder="1" applyAlignment="1">
      <alignment vertical="center"/>
    </xf>
    <xf numFmtId="0" fontId="19" fillId="4" borderId="1" xfId="0" applyFont="1" applyFill="1" applyBorder="1" applyAlignment="1">
      <alignment horizontal="center" vertical="center" wrapText="1"/>
    </xf>
    <xf numFmtId="0" fontId="19" fillId="4" borderId="1" xfId="0" applyFont="1" applyFill="1" applyBorder="1" applyAlignment="1">
      <alignment vertical="center"/>
    </xf>
    <xf numFmtId="164" fontId="13" fillId="0" borderId="0" xfId="0" applyNumberFormat="1" applyFont="1" applyBorder="1" applyAlignment="1">
      <alignment vertical="center"/>
    </xf>
    <xf numFmtId="0" fontId="13" fillId="5" borderId="0" xfId="0" applyFont="1" applyFill="1" applyBorder="1" applyAlignment="1">
      <alignment vertical="center"/>
    </xf>
    <xf numFmtId="164" fontId="13" fillId="5" borderId="0" xfId="0" applyNumberFormat="1" applyFont="1" applyFill="1" applyBorder="1" applyAlignment="1">
      <alignment vertical="center"/>
    </xf>
    <xf numFmtId="164" fontId="25" fillId="7" borderId="1" xfId="0" applyNumberFormat="1" applyFont="1" applyFill="1" applyBorder="1" applyAlignment="1">
      <alignment vertical="center"/>
    </xf>
    <xf numFmtId="0" fontId="13" fillId="0" borderId="8" xfId="0" applyFont="1" applyBorder="1" applyAlignment="1">
      <alignment horizontal="center" vertical="center"/>
    </xf>
    <xf numFmtId="0" fontId="19" fillId="4" borderId="9" xfId="0" applyNumberFormat="1" applyFont="1" applyFill="1" applyBorder="1" applyAlignment="1">
      <alignment horizontal="center" vertical="center"/>
    </xf>
    <xf numFmtId="164" fontId="13" fillId="7" borderId="9" xfId="0" applyNumberFormat="1" applyFont="1" applyFill="1" applyBorder="1" applyAlignment="1" applyProtection="1">
      <alignment vertical="center"/>
    </xf>
    <xf numFmtId="0" fontId="19" fillId="3" borderId="9" xfId="0" applyFont="1" applyFill="1" applyBorder="1" applyAlignment="1">
      <alignment horizontal="center" vertical="center"/>
    </xf>
    <xf numFmtId="0" fontId="19" fillId="3" borderId="6" xfId="0" applyFont="1" applyFill="1" applyBorder="1" applyAlignment="1">
      <alignment horizontal="center" vertical="center"/>
    </xf>
    <xf numFmtId="164" fontId="13" fillId="7" borderId="6" xfId="0" applyNumberFormat="1" applyFont="1" applyFill="1" applyBorder="1" applyAlignment="1" applyProtection="1">
      <alignment vertical="center"/>
    </xf>
    <xf numFmtId="0" fontId="19" fillId="4" borderId="6" xfId="0" applyFont="1" applyFill="1" applyBorder="1" applyAlignment="1">
      <alignment horizontal="center" vertical="center"/>
    </xf>
    <xf numFmtId="164" fontId="13" fillId="7" borderId="6" xfId="0" applyNumberFormat="1" applyFont="1" applyFill="1" applyBorder="1" applyAlignment="1" applyProtection="1">
      <alignment horizontal="right" vertical="center"/>
    </xf>
    <xf numFmtId="0" fontId="13" fillId="0" borderId="6" xfId="0" applyFont="1" applyFill="1" applyBorder="1" applyAlignment="1">
      <alignment horizontal="center" vertical="center"/>
    </xf>
    <xf numFmtId="9" fontId="25" fillId="7" borderId="1" xfId="1" applyFont="1" applyFill="1" applyBorder="1" applyAlignment="1">
      <alignment vertical="center"/>
    </xf>
    <xf numFmtId="167" fontId="25" fillId="7" borderId="1" xfId="1" applyNumberFormat="1" applyFont="1" applyFill="1" applyBorder="1" applyAlignment="1">
      <alignment vertical="center"/>
    </xf>
    <xf numFmtId="10" fontId="25" fillId="7" borderId="1" xfId="1" applyNumberFormat="1" applyFont="1" applyFill="1" applyBorder="1" applyAlignment="1">
      <alignment vertical="center"/>
    </xf>
    <xf numFmtId="9" fontId="13" fillId="7" borderId="1" xfId="1" applyFont="1" applyFill="1" applyBorder="1" applyAlignment="1">
      <alignment vertical="center"/>
    </xf>
    <xf numFmtId="164" fontId="13" fillId="0" borderId="0" xfId="0" applyNumberFormat="1" applyFont="1" applyBorder="1" applyAlignment="1">
      <alignment horizontal="left" vertical="center"/>
    </xf>
    <xf numFmtId="167" fontId="13" fillId="0" borderId="0" xfId="1" applyNumberFormat="1" applyFont="1" applyBorder="1" applyAlignment="1">
      <alignment vertical="center"/>
    </xf>
    <xf numFmtId="164" fontId="31" fillId="0" borderId="0" xfId="0" applyNumberFormat="1" applyFont="1" applyBorder="1" applyAlignment="1">
      <alignment vertical="center"/>
    </xf>
    <xf numFmtId="10" fontId="13" fillId="0" borderId="0" xfId="1" applyNumberFormat="1" applyFont="1" applyBorder="1" applyAlignment="1">
      <alignment vertical="center"/>
    </xf>
    <xf numFmtId="2" fontId="13" fillId="0" borderId="0" xfId="0" applyNumberFormat="1" applyFont="1" applyBorder="1" applyAlignment="1">
      <alignment vertical="center"/>
    </xf>
    <xf numFmtId="0" fontId="13" fillId="0" borderId="14" xfId="0" applyFont="1" applyBorder="1" applyAlignment="1">
      <alignment vertical="center"/>
    </xf>
    <xf numFmtId="164" fontId="13" fillId="10" borderId="1" xfId="0" applyNumberFormat="1" applyFont="1" applyFill="1" applyBorder="1" applyAlignment="1" applyProtection="1">
      <alignment horizontal="right" vertical="center"/>
      <protection locked="0"/>
    </xf>
    <xf numFmtId="164" fontId="13" fillId="10" borderId="6" xfId="0" applyNumberFormat="1" applyFont="1" applyFill="1" applyBorder="1" applyAlignment="1" applyProtection="1">
      <alignment horizontal="right" vertical="center"/>
      <protection locked="0"/>
    </xf>
    <xf numFmtId="164" fontId="13" fillId="10" borderId="1" xfId="0" applyNumberFormat="1" applyFont="1" applyFill="1" applyBorder="1" applyAlignment="1" applyProtection="1">
      <alignment vertical="center"/>
      <protection locked="0"/>
    </xf>
    <xf numFmtId="164" fontId="13" fillId="10" borderId="1" xfId="0" applyNumberFormat="1" applyFont="1" applyFill="1" applyBorder="1" applyAlignment="1" applyProtection="1">
      <alignment vertical="center"/>
    </xf>
    <xf numFmtId="164" fontId="13" fillId="10" borderId="1" xfId="0" applyNumberFormat="1" applyFont="1" applyFill="1" applyBorder="1" applyAlignment="1">
      <alignment vertical="center"/>
    </xf>
    <xf numFmtId="0" fontId="21" fillId="3" borderId="1" xfId="0" applyFont="1" applyFill="1" applyBorder="1" applyAlignment="1">
      <alignment vertical="center"/>
    </xf>
    <xf numFmtId="10" fontId="13" fillId="7" borderId="1" xfId="1" applyNumberFormat="1" applyFont="1" applyFill="1" applyBorder="1" applyAlignment="1">
      <alignment vertical="center"/>
    </xf>
    <xf numFmtId="0" fontId="39" fillId="0" borderId="0" xfId="0" applyFont="1" applyAlignment="1">
      <alignment vertical="center" wrapText="1"/>
    </xf>
    <xf numFmtId="164" fontId="14" fillId="10" borderId="1" xfId="0" applyNumberFormat="1" applyFont="1" applyFill="1" applyBorder="1" applyAlignment="1" applyProtection="1">
      <alignment horizontal="center" vertical="center" wrapText="1"/>
      <protection locked="0"/>
    </xf>
    <xf numFmtId="164" fontId="13" fillId="7" borderId="1" xfId="0" applyNumberFormat="1" applyFont="1" applyFill="1" applyBorder="1" applyAlignment="1" applyProtection="1">
      <alignment vertical="center"/>
    </xf>
    <xf numFmtId="0" fontId="13" fillId="5" borderId="0" xfId="0" applyFont="1" applyFill="1" applyBorder="1" applyAlignment="1">
      <alignment vertical="center" wrapText="1"/>
    </xf>
    <xf numFmtId="164" fontId="13" fillId="5" borderId="0" xfId="0" applyNumberFormat="1" applyFont="1" applyFill="1" applyBorder="1" applyAlignment="1">
      <alignment vertical="center" wrapText="1"/>
    </xf>
    <xf numFmtId="0" fontId="13" fillId="5" borderId="15" xfId="0" applyFont="1" applyFill="1" applyBorder="1" applyAlignment="1">
      <alignment horizontal="left" vertical="center" wrapText="1"/>
    </xf>
    <xf numFmtId="0" fontId="13" fillId="5" borderId="16" xfId="0" applyFont="1" applyFill="1" applyBorder="1" applyAlignment="1">
      <alignment horizontal="left" vertical="center" wrapText="1"/>
    </xf>
    <xf numFmtId="0" fontId="13" fillId="5" borderId="17" xfId="0" applyFont="1" applyFill="1" applyBorder="1" applyAlignment="1">
      <alignment horizontal="left" vertical="center" wrapText="1"/>
    </xf>
    <xf numFmtId="0" fontId="13" fillId="5" borderId="18" xfId="0" applyFont="1" applyFill="1" applyBorder="1" applyAlignment="1">
      <alignment horizontal="left" vertical="center" wrapText="1"/>
    </xf>
    <xf numFmtId="0" fontId="13" fillId="5" borderId="0" xfId="0" applyFont="1" applyFill="1" applyBorder="1" applyAlignment="1">
      <alignment horizontal="left" vertical="center" wrapText="1"/>
    </xf>
    <xf numFmtId="0" fontId="13" fillId="5" borderId="19" xfId="0" applyFont="1" applyFill="1" applyBorder="1" applyAlignment="1">
      <alignment horizontal="left" vertical="center" wrapText="1"/>
    </xf>
    <xf numFmtId="0" fontId="13" fillId="5" borderId="20" xfId="0" applyFont="1" applyFill="1" applyBorder="1" applyAlignment="1">
      <alignment horizontal="left" vertical="center" wrapText="1"/>
    </xf>
    <xf numFmtId="0" fontId="13" fillId="5" borderId="21" xfId="0" applyFont="1" applyFill="1" applyBorder="1" applyAlignment="1">
      <alignment horizontal="left" vertical="center" wrapText="1"/>
    </xf>
    <xf numFmtId="0" fontId="13" fillId="5" borderId="22" xfId="0" applyFont="1" applyFill="1" applyBorder="1" applyAlignment="1">
      <alignment horizontal="left" vertical="center" wrapText="1"/>
    </xf>
    <xf numFmtId="0" fontId="12" fillId="2" borderId="13" xfId="0" applyFont="1" applyFill="1" applyBorder="1" applyAlignment="1">
      <alignment horizontal="left" vertical="center" wrapText="1"/>
    </xf>
    <xf numFmtId="0" fontId="25" fillId="0" borderId="1" xfId="0" applyFont="1" applyBorder="1" applyAlignment="1">
      <alignment horizontal="left" vertical="center"/>
    </xf>
    <xf numFmtId="0" fontId="25" fillId="9" borderId="1" xfId="0" applyFont="1" applyFill="1" applyBorder="1" applyAlignment="1">
      <alignment horizontal="left" vertical="center" wrapText="1"/>
    </xf>
    <xf numFmtId="0" fontId="15" fillId="4" borderId="1" xfId="0" applyFont="1" applyFill="1" applyBorder="1" applyAlignment="1">
      <alignment horizontal="left" vertical="center"/>
    </xf>
    <xf numFmtId="0" fontId="12" fillId="4" borderId="1" xfId="0" applyFont="1" applyFill="1" applyBorder="1" applyAlignment="1">
      <alignment horizontal="left" vertical="center"/>
    </xf>
    <xf numFmtId="0" fontId="36" fillId="0" borderId="1" xfId="0" applyFont="1" applyBorder="1" applyAlignment="1">
      <alignment horizontal="left" vertical="center"/>
    </xf>
    <xf numFmtId="0" fontId="13" fillId="0" borderId="1" xfId="0" applyFont="1" applyBorder="1" applyAlignment="1">
      <alignment horizontal="center" vertical="center"/>
    </xf>
    <xf numFmtId="0" fontId="13" fillId="0" borderId="6" xfId="0" applyFont="1" applyBorder="1" applyAlignment="1">
      <alignment horizontal="center" vertical="center"/>
    </xf>
    <xf numFmtId="0" fontId="13" fillId="0" borderId="1" xfId="0" applyFont="1" applyBorder="1" applyAlignment="1">
      <alignment horizontal="left" vertical="center"/>
    </xf>
    <xf numFmtId="0" fontId="21" fillId="4" borderId="2" xfId="0" applyFont="1" applyFill="1" applyBorder="1" applyAlignment="1">
      <alignment horizontal="left" vertical="center"/>
    </xf>
    <xf numFmtId="0" fontId="21" fillId="4" borderId="3" xfId="0" applyFont="1" applyFill="1" applyBorder="1" applyAlignment="1">
      <alignment horizontal="left" vertical="center"/>
    </xf>
    <xf numFmtId="0" fontId="21" fillId="4" borderId="4" xfId="0" applyFont="1" applyFill="1" applyBorder="1" applyAlignment="1">
      <alignment horizontal="left" vertical="center"/>
    </xf>
    <xf numFmtId="0" fontId="12" fillId="3" borderId="2" xfId="0" applyFont="1" applyFill="1" applyBorder="1" applyAlignment="1">
      <alignment horizontal="left" vertical="center"/>
    </xf>
    <xf numFmtId="0" fontId="12" fillId="3" borderId="3" xfId="0" applyFont="1" applyFill="1" applyBorder="1" applyAlignment="1">
      <alignment horizontal="left" vertical="center"/>
    </xf>
    <xf numFmtId="0" fontId="12" fillId="3" borderId="4" xfId="0" applyFont="1" applyFill="1" applyBorder="1" applyAlignment="1">
      <alignment horizontal="left" vertical="center"/>
    </xf>
    <xf numFmtId="0" fontId="13" fillId="0" borderId="2" xfId="0" applyFont="1" applyFill="1" applyBorder="1" applyAlignment="1">
      <alignment horizontal="left" vertical="center"/>
    </xf>
    <xf numFmtId="0" fontId="13" fillId="0" borderId="3" xfId="0" applyFont="1" applyFill="1" applyBorder="1" applyAlignment="1">
      <alignment horizontal="left" vertical="center"/>
    </xf>
    <xf numFmtId="0" fontId="13" fillId="0" borderId="4" xfId="0" applyFont="1" applyFill="1" applyBorder="1" applyAlignment="1">
      <alignment horizontal="left" vertical="center"/>
    </xf>
    <xf numFmtId="0" fontId="12" fillId="2" borderId="1" xfId="0" applyFont="1" applyFill="1" applyBorder="1" applyAlignment="1">
      <alignment horizontal="left" vertical="center"/>
    </xf>
    <xf numFmtId="0" fontId="14" fillId="0" borderId="1" xfId="0" quotePrefix="1" applyFont="1" applyBorder="1" applyAlignment="1">
      <alignment vertical="center" wrapText="1"/>
    </xf>
    <xf numFmtId="0" fontId="14" fillId="0" borderId="1" xfId="0" applyFont="1" applyBorder="1" applyAlignment="1">
      <alignment vertical="center" wrapText="1"/>
    </xf>
    <xf numFmtId="0" fontId="12" fillId="2" borderId="1" xfId="0" applyFont="1" applyFill="1" applyBorder="1" applyAlignment="1">
      <alignment horizontal="left" vertical="center" wrapText="1"/>
    </xf>
    <xf numFmtId="0" fontId="13" fillId="0" borderId="1" xfId="0" applyFont="1" applyBorder="1" applyAlignment="1">
      <alignment horizontal="center" vertical="center" wrapText="1"/>
    </xf>
    <xf numFmtId="0" fontId="13" fillId="0" borderId="1" xfId="0" applyFont="1" applyFill="1" applyBorder="1" applyAlignment="1">
      <alignment horizontal="left" vertical="center" wrapText="1"/>
    </xf>
    <xf numFmtId="0" fontId="13" fillId="0" borderId="1" xfId="0" applyFont="1" applyFill="1" applyBorder="1" applyAlignment="1">
      <alignment horizontal="left" vertical="center"/>
    </xf>
    <xf numFmtId="0" fontId="13" fillId="0" borderId="6" xfId="0" applyFont="1" applyFill="1" applyBorder="1" applyAlignment="1">
      <alignment horizontal="left" vertical="center"/>
    </xf>
    <xf numFmtId="0" fontId="21" fillId="4" borderId="1" xfId="0" applyFont="1" applyFill="1" applyBorder="1" applyAlignment="1">
      <alignment horizontal="left" vertical="center"/>
    </xf>
    <xf numFmtId="0" fontId="13" fillId="0" borderId="2" xfId="0" applyFont="1" applyBorder="1" applyAlignment="1">
      <alignment horizontal="left" vertical="center"/>
    </xf>
    <xf numFmtId="0" fontId="13" fillId="0" borderId="3" xfId="0" applyFont="1" applyBorder="1" applyAlignment="1">
      <alignment horizontal="left" vertical="center"/>
    </xf>
    <xf numFmtId="0" fontId="13" fillId="0" borderId="4" xfId="0" applyFont="1" applyBorder="1" applyAlignment="1">
      <alignment horizontal="left" vertical="center"/>
    </xf>
    <xf numFmtId="0" fontId="15" fillId="4" borderId="6" xfId="0" applyFont="1" applyFill="1" applyBorder="1" applyAlignment="1">
      <alignment vertical="center"/>
    </xf>
    <xf numFmtId="0" fontId="15" fillId="3" borderId="1" xfId="0" applyFont="1" applyFill="1" applyBorder="1" applyAlignment="1">
      <alignment horizontal="left" vertical="center" wrapText="1"/>
    </xf>
    <xf numFmtId="0" fontId="15" fillId="4" borderId="6" xfId="0" applyFont="1" applyFill="1" applyBorder="1" applyAlignment="1">
      <alignment horizontal="left" vertical="center"/>
    </xf>
    <xf numFmtId="0" fontId="15" fillId="3" borderId="6" xfId="0" applyFont="1" applyFill="1" applyBorder="1" applyAlignment="1">
      <alignment horizontal="left" vertical="center"/>
    </xf>
    <xf numFmtId="0" fontId="15" fillId="4" borderId="1" xfId="0" applyFont="1" applyFill="1" applyBorder="1" applyAlignment="1">
      <alignment horizontal="center" vertical="center"/>
    </xf>
    <xf numFmtId="0" fontId="15" fillId="4" borderId="9" xfId="0" applyFont="1" applyFill="1" applyBorder="1" applyAlignment="1">
      <alignment horizontal="left" vertical="center"/>
    </xf>
    <xf numFmtId="0" fontId="12" fillId="2" borderId="10" xfId="0" applyFont="1" applyFill="1" applyBorder="1" applyAlignment="1">
      <alignment horizontal="left" vertical="center" wrapText="1"/>
    </xf>
    <xf numFmtId="0" fontId="12" fillId="2" borderId="11" xfId="0" applyFont="1" applyFill="1" applyBorder="1" applyAlignment="1">
      <alignment horizontal="left" vertical="center" wrapText="1"/>
    </xf>
    <xf numFmtId="0" fontId="12" fillId="2" borderId="12" xfId="0" applyFont="1" applyFill="1" applyBorder="1" applyAlignment="1">
      <alignment horizontal="left" vertical="center" wrapText="1"/>
    </xf>
    <xf numFmtId="0" fontId="13" fillId="0" borderId="7" xfId="0" applyFont="1" applyBorder="1" applyAlignment="1">
      <alignment horizontal="center" vertical="center"/>
    </xf>
    <xf numFmtId="0" fontId="13" fillId="0" borderId="14" xfId="0" applyFont="1" applyBorder="1" applyAlignment="1">
      <alignment horizontal="center" vertical="center"/>
    </xf>
    <xf numFmtId="0" fontId="12" fillId="3" borderId="1" xfId="0" applyFont="1" applyFill="1" applyBorder="1" applyAlignment="1">
      <alignment horizontal="left" vertical="center"/>
    </xf>
    <xf numFmtId="0" fontId="12" fillId="3" borderId="9" xfId="0" applyFont="1" applyFill="1" applyBorder="1" applyAlignment="1">
      <alignment horizontal="left" vertical="center"/>
    </xf>
    <xf numFmtId="0" fontId="15" fillId="4" borderId="2" xfId="0" applyFont="1" applyFill="1" applyBorder="1" applyAlignment="1">
      <alignment horizontal="left" vertical="center"/>
    </xf>
    <xf numFmtId="0" fontId="15" fillId="4" borderId="3" xfId="0" applyFont="1" applyFill="1" applyBorder="1" applyAlignment="1">
      <alignment horizontal="left" vertical="center"/>
    </xf>
    <xf numFmtId="0" fontId="15" fillId="4" borderId="4" xfId="0" applyFont="1" applyFill="1" applyBorder="1" applyAlignment="1">
      <alignment horizontal="left" vertical="center"/>
    </xf>
    <xf numFmtId="0" fontId="25" fillId="5" borderId="1" xfId="0" applyFont="1" applyFill="1" applyBorder="1" applyAlignment="1">
      <alignment horizontal="left" vertical="center"/>
    </xf>
    <xf numFmtId="0" fontId="2" fillId="0" borderId="1" xfId="0" quotePrefix="1" applyFont="1" applyBorder="1" applyAlignment="1">
      <alignment vertical="center" wrapText="1"/>
    </xf>
    <xf numFmtId="0" fontId="2" fillId="0" borderId="1" xfId="0" applyFont="1" applyBorder="1" applyAlignment="1">
      <alignment vertical="center" wrapText="1"/>
    </xf>
    <xf numFmtId="0" fontId="0" fillId="0" borderId="1" xfId="0" applyFill="1" applyBorder="1" applyAlignment="1">
      <alignment horizontal="left" vertical="center" wrapText="1"/>
    </xf>
    <xf numFmtId="0" fontId="1" fillId="2" borderId="1" xfId="0" applyFont="1" applyFill="1" applyBorder="1" applyAlignment="1">
      <alignment horizontal="left" vertical="center" wrapText="1"/>
    </xf>
    <xf numFmtId="0" fontId="1" fillId="4" borderId="1" xfId="0" applyFont="1" applyFill="1" applyBorder="1" applyAlignment="1">
      <alignment horizontal="left" vertical="center"/>
    </xf>
    <xf numFmtId="0" fontId="0" fillId="0" borderId="1" xfId="0" applyFill="1" applyBorder="1" applyAlignment="1">
      <alignment horizontal="left" vertical="center"/>
    </xf>
    <xf numFmtId="0" fontId="0" fillId="0" borderId="1" xfId="0"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left" vertical="center"/>
    </xf>
    <xf numFmtId="0" fontId="1" fillId="4" borderId="1" xfId="0" applyFont="1" applyFill="1" applyBorder="1" applyAlignment="1">
      <alignment vertical="center"/>
    </xf>
    <xf numFmtId="0" fontId="1" fillId="4" borderId="1" xfId="0" applyFont="1" applyFill="1" applyBorder="1" applyAlignment="1">
      <alignment horizontal="right" vertical="center"/>
    </xf>
    <xf numFmtId="0" fontId="1" fillId="4" borderId="1" xfId="0" applyFont="1" applyFill="1" applyBorder="1" applyAlignment="1">
      <alignment horizontal="center" vertical="center"/>
    </xf>
    <xf numFmtId="0" fontId="1" fillId="3" borderId="1" xfId="0" applyFont="1" applyFill="1" applyBorder="1" applyAlignment="1">
      <alignment horizontal="left" vertical="center" wrapText="1"/>
    </xf>
    <xf numFmtId="0" fontId="1" fillId="3" borderId="1" xfId="0" applyFont="1" applyFill="1" applyBorder="1" applyAlignment="1">
      <alignment horizontal="left" vertical="center"/>
    </xf>
    <xf numFmtId="0" fontId="1" fillId="3" borderId="2" xfId="0" applyFont="1" applyFill="1" applyBorder="1" applyAlignment="1">
      <alignment horizontal="left" vertical="center"/>
    </xf>
    <xf numFmtId="0" fontId="1" fillId="3" borderId="3" xfId="0" applyFont="1" applyFill="1" applyBorder="1" applyAlignment="1">
      <alignment horizontal="left" vertical="center"/>
    </xf>
    <xf numFmtId="0" fontId="1" fillId="3" borderId="4" xfId="0" applyFont="1" applyFill="1" applyBorder="1" applyAlignment="1">
      <alignment horizontal="left" vertical="center"/>
    </xf>
    <xf numFmtId="0" fontId="1" fillId="2" borderId="2" xfId="0" applyFont="1" applyFill="1" applyBorder="1" applyAlignment="1">
      <alignment horizontal="left" vertical="center" wrapText="1"/>
    </xf>
    <xf numFmtId="0" fontId="1" fillId="2" borderId="3" xfId="0" applyFont="1" applyFill="1" applyBorder="1" applyAlignment="1">
      <alignment horizontal="left" vertical="center" wrapText="1"/>
    </xf>
    <xf numFmtId="0" fontId="1" fillId="2" borderId="4" xfId="0" applyFont="1" applyFill="1" applyBorder="1" applyAlignment="1">
      <alignment horizontal="left" vertical="center" wrapText="1"/>
    </xf>
    <xf numFmtId="0" fontId="4" fillId="5" borderId="1" xfId="0" applyFont="1" applyFill="1" applyBorder="1" applyAlignment="1">
      <alignment horizontal="left" vertical="center"/>
    </xf>
  </cellXfs>
  <cellStyles count="2">
    <cellStyle name="Normal" xfId="0" builtinId="0"/>
    <cellStyle name="Percent" xfId="1" builtinId="5"/>
  </cellStyles>
  <dxfs count="0"/>
  <tableStyles count="0" defaultTableStyle="TableStyleMedium2" defaultPivotStyle="PivotStyleLight16"/>
  <colors>
    <mruColors>
      <color rgb="FFFFFFCC"/>
      <color rgb="FFFFFF99"/>
      <color rgb="FFFFFF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18"/>
  <sheetViews>
    <sheetView tabSelected="1" workbookViewId="0">
      <selection activeCell="H9" sqref="H9"/>
    </sheetView>
  </sheetViews>
  <sheetFormatPr defaultColWidth="9.140625" defaultRowHeight="15" x14ac:dyDescent="0.25"/>
  <cols>
    <col min="1" max="1" width="7.5703125" style="40" customWidth="1"/>
    <col min="2" max="2" width="77" style="40" customWidth="1"/>
    <col min="3" max="3" width="5.28515625" style="40" customWidth="1"/>
    <col min="4" max="4" width="16.28515625" style="40" customWidth="1"/>
    <col min="5" max="5" width="5" style="40" customWidth="1"/>
    <col min="6" max="6" width="15.5703125" style="54" customWidth="1"/>
    <col min="7" max="7" width="2.140625" style="40" bestFit="1" customWidth="1"/>
    <col min="8" max="8" width="55.140625" style="40" bestFit="1" customWidth="1"/>
    <col min="9" max="9" width="5" style="66" bestFit="1" customWidth="1"/>
    <col min="10" max="10" width="12" style="66" hidden="1" customWidth="1"/>
    <col min="11" max="15" width="12" style="66" customWidth="1"/>
    <col min="16" max="19" width="9.140625" style="66"/>
    <col min="20" max="16384" width="9.140625" style="40"/>
  </cols>
  <sheetData>
    <row r="1" spans="1:17" ht="19.5" customHeight="1" x14ac:dyDescent="0.3">
      <c r="A1" s="145" t="s">
        <v>137</v>
      </c>
      <c r="B1" s="145"/>
      <c r="C1" s="145"/>
      <c r="D1" s="145"/>
      <c r="E1" s="145"/>
      <c r="F1" s="145"/>
    </row>
    <row r="2" spans="1:17" ht="100.5" customHeight="1" x14ac:dyDescent="0.3">
      <c r="A2" s="146" t="s">
        <v>136</v>
      </c>
      <c r="B2" s="147"/>
      <c r="C2" s="147"/>
      <c r="D2" s="147"/>
      <c r="E2" s="147"/>
      <c r="F2" s="41"/>
    </row>
    <row r="3" spans="1:17" ht="19.5" customHeight="1" x14ac:dyDescent="0.25">
      <c r="A3" s="148" t="s">
        <v>4</v>
      </c>
      <c r="B3" s="148"/>
      <c r="C3" s="148"/>
      <c r="D3" s="148"/>
      <c r="E3" s="148"/>
      <c r="F3" s="148"/>
    </row>
    <row r="4" spans="1:17" ht="30" customHeight="1" x14ac:dyDescent="0.25">
      <c r="A4" s="149"/>
      <c r="B4" s="150" t="s">
        <v>5</v>
      </c>
      <c r="C4" s="150"/>
      <c r="D4" s="150"/>
      <c r="E4" s="42">
        <v>10</v>
      </c>
      <c r="F4" s="114" t="s">
        <v>133</v>
      </c>
      <c r="H4" s="113" t="s">
        <v>133</v>
      </c>
    </row>
    <row r="5" spans="1:17" ht="29.25" customHeight="1" x14ac:dyDescent="0.25">
      <c r="A5" s="149"/>
      <c r="B5" s="150" t="s">
        <v>6</v>
      </c>
      <c r="C5" s="150"/>
      <c r="D5" s="150"/>
      <c r="E5" s="42">
        <v>20</v>
      </c>
      <c r="F5" s="114" t="s">
        <v>132</v>
      </c>
      <c r="H5" s="40" t="s">
        <v>132</v>
      </c>
    </row>
    <row r="6" spans="1:17" ht="19.5" customHeight="1" x14ac:dyDescent="0.25">
      <c r="A6" s="148" t="s">
        <v>7</v>
      </c>
      <c r="B6" s="148"/>
      <c r="C6" s="148"/>
      <c r="D6" s="148"/>
      <c r="E6" s="148"/>
      <c r="F6" s="148"/>
    </row>
    <row r="7" spans="1:17" ht="19.5" customHeight="1" x14ac:dyDescent="0.3">
      <c r="A7" s="61"/>
      <c r="B7" s="130" t="s">
        <v>8</v>
      </c>
      <c r="C7" s="130"/>
      <c r="D7" s="130"/>
      <c r="E7" s="130"/>
      <c r="F7" s="130"/>
    </row>
    <row r="8" spans="1:17" ht="19.5" customHeight="1" x14ac:dyDescent="0.25">
      <c r="A8" s="62"/>
      <c r="B8" s="151" t="s">
        <v>138</v>
      </c>
      <c r="C8" s="151"/>
      <c r="D8" s="151"/>
      <c r="E8" s="43">
        <v>30</v>
      </c>
      <c r="F8" s="106">
        <v>100000</v>
      </c>
    </row>
    <row r="9" spans="1:17" ht="19.5" customHeight="1" x14ac:dyDescent="0.3">
      <c r="A9" s="62"/>
      <c r="B9" s="151" t="s">
        <v>10</v>
      </c>
      <c r="C9" s="151"/>
      <c r="D9" s="151"/>
      <c r="E9" s="43">
        <v>40</v>
      </c>
      <c r="F9" s="106">
        <v>100000</v>
      </c>
    </row>
    <row r="10" spans="1:17" ht="19.5" customHeight="1" x14ac:dyDescent="0.3">
      <c r="A10" s="62"/>
      <c r="B10" s="151" t="s">
        <v>11</v>
      </c>
      <c r="C10" s="151"/>
      <c r="D10" s="151"/>
      <c r="E10" s="43">
        <v>50</v>
      </c>
      <c r="F10" s="106">
        <v>100000</v>
      </c>
    </row>
    <row r="11" spans="1:17" ht="19.5" customHeight="1" x14ac:dyDescent="0.25">
      <c r="A11" s="62"/>
      <c r="B11" s="151" t="s">
        <v>12</v>
      </c>
      <c r="C11" s="151"/>
      <c r="D11" s="151"/>
      <c r="E11" s="43">
        <v>60</v>
      </c>
      <c r="F11" s="106">
        <v>100000</v>
      </c>
      <c r="Q11" s="66">
        <v>11</v>
      </c>
    </row>
    <row r="12" spans="1:17" ht="19.5" customHeight="1" x14ac:dyDescent="0.25">
      <c r="A12" s="62"/>
      <c r="B12" s="130" t="s">
        <v>139</v>
      </c>
      <c r="C12" s="130"/>
      <c r="D12" s="130"/>
      <c r="E12" s="44">
        <v>70</v>
      </c>
      <c r="F12" s="45">
        <f>SUM(F8:F11)</f>
        <v>400000</v>
      </c>
    </row>
    <row r="13" spans="1:17" ht="19.5" customHeight="1" x14ac:dyDescent="0.25">
      <c r="A13" s="62"/>
      <c r="B13" s="130" t="s">
        <v>14</v>
      </c>
      <c r="C13" s="130"/>
      <c r="D13" s="130"/>
      <c r="E13" s="130"/>
      <c r="F13" s="130"/>
    </row>
    <row r="14" spans="1:17" ht="19.5" customHeight="1" x14ac:dyDescent="0.25">
      <c r="A14" s="62"/>
      <c r="B14" s="151" t="s">
        <v>15</v>
      </c>
      <c r="C14" s="151"/>
      <c r="D14" s="151"/>
      <c r="E14" s="43">
        <v>80</v>
      </c>
      <c r="F14" s="106">
        <v>200000</v>
      </c>
    </row>
    <row r="15" spans="1:17" ht="19.5" customHeight="1" x14ac:dyDescent="0.25">
      <c r="A15" s="62"/>
      <c r="B15" s="130" t="s">
        <v>212</v>
      </c>
      <c r="C15" s="130"/>
      <c r="D15" s="130"/>
      <c r="E15" s="44">
        <v>90</v>
      </c>
      <c r="F15" s="45">
        <f>SUM(F12-F14)</f>
        <v>200000</v>
      </c>
    </row>
    <row r="16" spans="1:17" ht="19.5" customHeight="1" x14ac:dyDescent="0.25">
      <c r="A16" s="62"/>
      <c r="B16" s="130" t="s">
        <v>16</v>
      </c>
      <c r="C16" s="130"/>
      <c r="D16" s="130"/>
      <c r="E16" s="130"/>
      <c r="F16" s="130"/>
      <c r="H16" s="46" t="s">
        <v>131</v>
      </c>
    </row>
    <row r="17" spans="1:7" ht="19.5" customHeight="1" thickBot="1" x14ac:dyDescent="0.3">
      <c r="A17" s="62"/>
      <c r="B17" s="152" t="s">
        <v>16</v>
      </c>
      <c r="C17" s="152"/>
      <c r="D17" s="152"/>
      <c r="E17" s="95">
        <v>100</v>
      </c>
      <c r="F17" s="107">
        <v>200000</v>
      </c>
      <c r="G17" s="46">
        <f>IF(F12-(F14+F17)=0,0,H16)</f>
        <v>0</v>
      </c>
    </row>
    <row r="18" spans="1:7" ht="19.5" customHeight="1" x14ac:dyDescent="0.25">
      <c r="A18" s="127" t="s">
        <v>87</v>
      </c>
      <c r="B18" s="127"/>
      <c r="C18" s="127"/>
      <c r="D18" s="127"/>
      <c r="E18" s="127"/>
      <c r="F18" s="127"/>
    </row>
    <row r="19" spans="1:7" ht="19.5" customHeight="1" x14ac:dyDescent="0.25">
      <c r="A19" s="61"/>
      <c r="B19" s="130" t="s">
        <v>22</v>
      </c>
      <c r="C19" s="130"/>
      <c r="D19" s="130"/>
      <c r="E19" s="130"/>
      <c r="F19" s="130"/>
    </row>
    <row r="20" spans="1:7" ht="19.5" customHeight="1" x14ac:dyDescent="0.25">
      <c r="A20" s="62"/>
      <c r="B20" s="135" t="s">
        <v>170</v>
      </c>
      <c r="C20" s="135"/>
      <c r="D20" s="135"/>
      <c r="E20" s="64">
        <v>170</v>
      </c>
      <c r="F20" s="106">
        <v>500000</v>
      </c>
    </row>
    <row r="21" spans="1:7" ht="19.5" customHeight="1" x14ac:dyDescent="0.25">
      <c r="A21" s="62"/>
      <c r="B21" s="135" t="s">
        <v>171</v>
      </c>
      <c r="C21" s="135"/>
      <c r="D21" s="135"/>
      <c r="E21" s="64">
        <v>180</v>
      </c>
      <c r="F21" s="106">
        <v>500000</v>
      </c>
    </row>
    <row r="22" spans="1:7" ht="19.5" customHeight="1" x14ac:dyDescent="0.25">
      <c r="A22" s="62"/>
      <c r="B22" s="135" t="s">
        <v>19</v>
      </c>
      <c r="C22" s="135"/>
      <c r="D22" s="135"/>
      <c r="E22" s="64">
        <v>190</v>
      </c>
      <c r="F22" s="106">
        <v>500000</v>
      </c>
    </row>
    <row r="23" spans="1:7" ht="19.5" customHeight="1" x14ac:dyDescent="0.25">
      <c r="A23" s="62"/>
      <c r="B23" s="135" t="s">
        <v>20</v>
      </c>
      <c r="C23" s="135"/>
      <c r="D23" s="135"/>
      <c r="E23" s="64">
        <v>200</v>
      </c>
      <c r="F23" s="106">
        <v>500000</v>
      </c>
    </row>
    <row r="24" spans="1:7" ht="19.5" customHeight="1" x14ac:dyDescent="0.25">
      <c r="A24" s="62"/>
      <c r="B24" s="135" t="s">
        <v>169</v>
      </c>
      <c r="C24" s="135"/>
      <c r="D24" s="135"/>
      <c r="E24" s="64">
        <v>210</v>
      </c>
      <c r="F24" s="106">
        <v>500000</v>
      </c>
    </row>
    <row r="25" spans="1:7" ht="19.5" customHeight="1" x14ac:dyDescent="0.25">
      <c r="A25" s="62"/>
      <c r="B25" s="154" t="s">
        <v>178</v>
      </c>
      <c r="C25" s="155"/>
      <c r="D25" s="156"/>
      <c r="E25" s="64">
        <v>220</v>
      </c>
      <c r="F25" s="106">
        <v>500000</v>
      </c>
    </row>
    <row r="26" spans="1:7" ht="19.5" customHeight="1" x14ac:dyDescent="0.25">
      <c r="A26" s="62"/>
      <c r="B26" s="130" t="s">
        <v>180</v>
      </c>
      <c r="C26" s="130"/>
      <c r="D26" s="130"/>
      <c r="E26" s="44">
        <v>230</v>
      </c>
      <c r="F26" s="45">
        <f>SUM(F20:F25)</f>
        <v>3000000</v>
      </c>
    </row>
    <row r="27" spans="1:7" ht="19.5" customHeight="1" x14ac:dyDescent="0.25">
      <c r="A27" s="62"/>
      <c r="B27" s="130" t="s">
        <v>24</v>
      </c>
      <c r="C27" s="130"/>
      <c r="D27" s="130"/>
      <c r="E27" s="130"/>
      <c r="F27" s="130"/>
    </row>
    <row r="28" spans="1:7" ht="19.5" customHeight="1" x14ac:dyDescent="0.25">
      <c r="A28" s="62"/>
      <c r="B28" s="135" t="s">
        <v>25</v>
      </c>
      <c r="C28" s="135"/>
      <c r="D28" s="135"/>
      <c r="E28" s="64">
        <v>235</v>
      </c>
      <c r="F28" s="106">
        <v>50000</v>
      </c>
    </row>
    <row r="29" spans="1:7" ht="19.5" customHeight="1" x14ac:dyDescent="0.25">
      <c r="A29" s="62"/>
      <c r="B29" s="135" t="s">
        <v>26</v>
      </c>
      <c r="C29" s="135"/>
      <c r="D29" s="135"/>
      <c r="E29" s="64">
        <v>240</v>
      </c>
      <c r="F29" s="106">
        <v>150000</v>
      </c>
    </row>
    <row r="30" spans="1:7" ht="19.5" customHeight="1" x14ac:dyDescent="0.25">
      <c r="A30" s="62"/>
      <c r="B30" s="135" t="s">
        <v>27</v>
      </c>
      <c r="C30" s="135"/>
      <c r="D30" s="135"/>
      <c r="E30" s="64">
        <v>250</v>
      </c>
      <c r="F30" s="106">
        <v>50000</v>
      </c>
    </row>
    <row r="31" spans="1:7" ht="19.5" customHeight="1" x14ac:dyDescent="0.25">
      <c r="A31" s="62"/>
      <c r="B31" s="153" t="s">
        <v>208</v>
      </c>
      <c r="C31" s="153"/>
      <c r="D31" s="153"/>
      <c r="E31" s="44">
        <v>260</v>
      </c>
      <c r="F31" s="45">
        <f>SUM(F28+F29-F30)</f>
        <v>150000</v>
      </c>
    </row>
    <row r="32" spans="1:7" ht="19.5" customHeight="1" x14ac:dyDescent="0.25">
      <c r="A32" s="62"/>
      <c r="B32" s="130" t="s">
        <v>29</v>
      </c>
      <c r="C32" s="130"/>
      <c r="D32" s="130"/>
      <c r="E32" s="130"/>
      <c r="F32" s="130"/>
    </row>
    <row r="33" spans="1:7" ht="19.5" customHeight="1" x14ac:dyDescent="0.25">
      <c r="A33" s="62"/>
      <c r="B33" s="151" t="s">
        <v>30</v>
      </c>
      <c r="C33" s="151"/>
      <c r="D33" s="151"/>
      <c r="E33" s="64">
        <v>270</v>
      </c>
      <c r="F33" s="106">
        <v>50000</v>
      </c>
    </row>
    <row r="34" spans="1:7" ht="19.5" customHeight="1" x14ac:dyDescent="0.25">
      <c r="A34" s="62"/>
      <c r="B34" s="151" t="s">
        <v>31</v>
      </c>
      <c r="C34" s="151"/>
      <c r="D34" s="151"/>
      <c r="E34" s="64">
        <v>280</v>
      </c>
      <c r="F34" s="106">
        <v>50000</v>
      </c>
    </row>
    <row r="35" spans="1:7" ht="19.5" customHeight="1" x14ac:dyDescent="0.25">
      <c r="A35" s="62"/>
      <c r="B35" s="151" t="s">
        <v>32</v>
      </c>
      <c r="C35" s="151"/>
      <c r="D35" s="151"/>
      <c r="E35" s="64">
        <v>290</v>
      </c>
      <c r="F35" s="106">
        <v>50000</v>
      </c>
    </row>
    <row r="36" spans="1:7" ht="19.5" customHeight="1" x14ac:dyDescent="0.25">
      <c r="A36" s="62"/>
      <c r="B36" s="135" t="s">
        <v>33</v>
      </c>
      <c r="C36" s="135"/>
      <c r="D36" s="135"/>
      <c r="E36" s="64">
        <v>300</v>
      </c>
      <c r="F36" s="106">
        <v>50000</v>
      </c>
    </row>
    <row r="37" spans="1:7" ht="19.5" customHeight="1" x14ac:dyDescent="0.25">
      <c r="A37" s="62"/>
      <c r="B37" s="151" t="s">
        <v>34</v>
      </c>
      <c r="C37" s="151"/>
      <c r="D37" s="151"/>
      <c r="E37" s="64">
        <v>310</v>
      </c>
      <c r="F37" s="106">
        <v>50000</v>
      </c>
    </row>
    <row r="38" spans="1:7" ht="19.5" customHeight="1" x14ac:dyDescent="0.25">
      <c r="A38" s="62"/>
      <c r="B38" s="142" t="s">
        <v>179</v>
      </c>
      <c r="C38" s="143"/>
      <c r="D38" s="144"/>
      <c r="E38" s="64">
        <v>320</v>
      </c>
      <c r="F38" s="106">
        <v>50000</v>
      </c>
    </row>
    <row r="39" spans="1:7" ht="19.5" customHeight="1" x14ac:dyDescent="0.25">
      <c r="A39" s="62"/>
      <c r="B39" s="135" t="s">
        <v>35</v>
      </c>
      <c r="C39" s="135"/>
      <c r="D39" s="135"/>
      <c r="E39" s="64">
        <v>330</v>
      </c>
      <c r="F39" s="106">
        <v>50000</v>
      </c>
    </row>
    <row r="40" spans="1:7" ht="19.5" customHeight="1" x14ac:dyDescent="0.25">
      <c r="A40" s="62"/>
      <c r="B40" s="153" t="s">
        <v>209</v>
      </c>
      <c r="C40" s="153"/>
      <c r="D40" s="153"/>
      <c r="E40" s="44">
        <v>340</v>
      </c>
      <c r="F40" s="45">
        <f>SUM(F33:F39)</f>
        <v>350000</v>
      </c>
    </row>
    <row r="41" spans="1:7" ht="19.5" customHeight="1" thickBot="1" x14ac:dyDescent="0.3">
      <c r="A41" s="62"/>
      <c r="B41" s="157" t="s">
        <v>214</v>
      </c>
      <c r="C41" s="157"/>
      <c r="D41" s="157"/>
      <c r="E41" s="93">
        <v>350</v>
      </c>
      <c r="F41" s="94">
        <f>SUM(F26-F31-F40)</f>
        <v>2500000</v>
      </c>
    </row>
    <row r="42" spans="1:7" ht="19.5" customHeight="1" x14ac:dyDescent="0.25">
      <c r="A42" s="127" t="s">
        <v>38</v>
      </c>
      <c r="B42" s="127"/>
      <c r="C42" s="127"/>
      <c r="D42" s="127"/>
      <c r="E42" s="127"/>
      <c r="F42" s="127"/>
    </row>
    <row r="43" spans="1:7" ht="19.5" customHeight="1" x14ac:dyDescent="0.25">
      <c r="A43" s="133"/>
      <c r="B43" s="130" t="s">
        <v>39</v>
      </c>
      <c r="C43" s="130"/>
      <c r="D43" s="130"/>
      <c r="E43" s="130"/>
      <c r="F43" s="130"/>
    </row>
    <row r="44" spans="1:7" ht="19.5" customHeight="1" x14ac:dyDescent="0.25">
      <c r="A44" s="133"/>
      <c r="B44" s="135" t="s">
        <v>46</v>
      </c>
      <c r="C44" s="135"/>
      <c r="D44" s="135"/>
      <c r="E44" s="64">
        <v>370</v>
      </c>
      <c r="F44" s="106">
        <v>5000000</v>
      </c>
    </row>
    <row r="45" spans="1:7" ht="19.5" customHeight="1" x14ac:dyDescent="0.25">
      <c r="A45" s="133"/>
      <c r="B45" s="135" t="s">
        <v>168</v>
      </c>
      <c r="C45" s="135"/>
      <c r="D45" s="135"/>
      <c r="E45" s="64">
        <v>380</v>
      </c>
      <c r="F45" s="106"/>
    </row>
    <row r="46" spans="1:7" ht="19.5" customHeight="1" x14ac:dyDescent="0.25">
      <c r="A46" s="133"/>
      <c r="B46" s="135" t="s">
        <v>41</v>
      </c>
      <c r="C46" s="135"/>
      <c r="D46" s="135"/>
      <c r="E46" s="64">
        <v>390</v>
      </c>
      <c r="F46" s="106"/>
    </row>
    <row r="47" spans="1:7" ht="19.5" customHeight="1" x14ac:dyDescent="0.25">
      <c r="A47" s="133"/>
      <c r="B47" s="135" t="s">
        <v>42</v>
      </c>
      <c r="C47" s="135"/>
      <c r="D47" s="135"/>
      <c r="E47" s="64">
        <v>400</v>
      </c>
      <c r="F47" s="106"/>
    </row>
    <row r="48" spans="1:7" ht="19.5" customHeight="1" x14ac:dyDescent="0.25">
      <c r="A48" s="133"/>
      <c r="B48" s="130" t="s">
        <v>140</v>
      </c>
      <c r="C48" s="130"/>
      <c r="D48" s="130"/>
      <c r="E48" s="44">
        <v>410</v>
      </c>
      <c r="F48" s="45">
        <f>SUM(F44:F47)</f>
        <v>5000000</v>
      </c>
    </row>
    <row r="49" spans="1:7" ht="19.5" customHeight="1" x14ac:dyDescent="0.25">
      <c r="A49" s="133"/>
      <c r="B49" s="130" t="s">
        <v>44</v>
      </c>
      <c r="C49" s="130"/>
      <c r="D49" s="130"/>
      <c r="E49" s="130"/>
      <c r="F49" s="130"/>
    </row>
    <row r="50" spans="1:7" ht="19.5" customHeight="1" x14ac:dyDescent="0.25">
      <c r="A50" s="133"/>
      <c r="B50" s="151" t="s">
        <v>45</v>
      </c>
      <c r="C50" s="151"/>
      <c r="D50" s="151"/>
      <c r="E50" s="64">
        <v>420</v>
      </c>
      <c r="F50" s="106"/>
    </row>
    <row r="51" spans="1:7" ht="19.5" customHeight="1" x14ac:dyDescent="0.25">
      <c r="A51" s="133"/>
      <c r="B51" s="135" t="s">
        <v>32</v>
      </c>
      <c r="C51" s="135"/>
      <c r="D51" s="135"/>
      <c r="E51" s="64">
        <v>430</v>
      </c>
      <c r="F51" s="106"/>
    </row>
    <row r="52" spans="1:7" ht="19.5" customHeight="1" x14ac:dyDescent="0.25">
      <c r="A52" s="133"/>
      <c r="B52" s="151" t="s">
        <v>34</v>
      </c>
      <c r="C52" s="151"/>
      <c r="D52" s="151"/>
      <c r="E52" s="64">
        <v>440</v>
      </c>
      <c r="F52" s="106"/>
    </row>
    <row r="53" spans="1:7" ht="19.5" customHeight="1" x14ac:dyDescent="0.25">
      <c r="A53" s="133"/>
      <c r="B53" s="135" t="s">
        <v>35</v>
      </c>
      <c r="C53" s="135"/>
      <c r="D53" s="135"/>
      <c r="E53" s="64">
        <v>450</v>
      </c>
      <c r="F53" s="106">
        <v>1000000</v>
      </c>
    </row>
    <row r="54" spans="1:7" ht="19.5" customHeight="1" x14ac:dyDescent="0.25">
      <c r="A54" s="133"/>
      <c r="B54" s="130" t="s">
        <v>141</v>
      </c>
      <c r="C54" s="130"/>
      <c r="D54" s="130"/>
      <c r="E54" s="44">
        <v>460</v>
      </c>
      <c r="F54" s="45">
        <f>SUM(F50:F53)</f>
        <v>1000000</v>
      </c>
    </row>
    <row r="55" spans="1:7" ht="19.5" customHeight="1" thickBot="1" x14ac:dyDescent="0.3">
      <c r="A55" s="134"/>
      <c r="B55" s="157" t="s">
        <v>213</v>
      </c>
      <c r="C55" s="157"/>
      <c r="D55" s="157"/>
      <c r="E55" s="93">
        <v>470</v>
      </c>
      <c r="F55" s="94">
        <f>SUM(F48-F54)</f>
        <v>4000000</v>
      </c>
    </row>
    <row r="56" spans="1:7" ht="19.5" customHeight="1" x14ac:dyDescent="0.25">
      <c r="A56" s="127" t="s">
        <v>49</v>
      </c>
      <c r="B56" s="127"/>
      <c r="C56" s="127"/>
      <c r="D56" s="127"/>
      <c r="E56" s="127"/>
      <c r="F56" s="127"/>
    </row>
    <row r="57" spans="1:7" ht="19.5" customHeight="1" x14ac:dyDescent="0.25">
      <c r="A57" s="133"/>
      <c r="B57" s="151" t="s">
        <v>210</v>
      </c>
      <c r="C57" s="151"/>
      <c r="D57" s="151"/>
      <c r="E57" s="64">
        <v>480</v>
      </c>
      <c r="F57" s="47">
        <f>SUM(F41+F55)</f>
        <v>6500000</v>
      </c>
    </row>
    <row r="58" spans="1:7" ht="19.5" customHeight="1" x14ac:dyDescent="0.25">
      <c r="A58" s="133"/>
      <c r="B58" s="151" t="s">
        <v>142</v>
      </c>
      <c r="C58" s="151"/>
      <c r="D58" s="151"/>
      <c r="E58" s="64">
        <v>490</v>
      </c>
      <c r="F58" s="47">
        <f>SUM(F37+F52)</f>
        <v>50000</v>
      </c>
    </row>
    <row r="59" spans="1:7" ht="19.5" customHeight="1" x14ac:dyDescent="0.25">
      <c r="A59" s="133"/>
      <c r="B59" s="135" t="s">
        <v>52</v>
      </c>
      <c r="C59" s="135"/>
      <c r="D59" s="135"/>
      <c r="E59" s="64">
        <v>500</v>
      </c>
      <c r="F59" s="108">
        <v>40000</v>
      </c>
    </row>
    <row r="60" spans="1:7" ht="19.5" customHeight="1" x14ac:dyDescent="0.25">
      <c r="A60" s="133"/>
      <c r="B60" s="135" t="s">
        <v>53</v>
      </c>
      <c r="C60" s="135"/>
      <c r="D60" s="135"/>
      <c r="E60" s="64">
        <v>510</v>
      </c>
      <c r="F60" s="108"/>
    </row>
    <row r="61" spans="1:7" ht="19.5" customHeight="1" x14ac:dyDescent="0.25">
      <c r="A61" s="133"/>
      <c r="B61" s="151" t="s">
        <v>54</v>
      </c>
      <c r="C61" s="151"/>
      <c r="D61" s="151"/>
      <c r="E61" s="64">
        <v>520</v>
      </c>
      <c r="F61" s="108"/>
    </row>
    <row r="62" spans="1:7" ht="19.5" customHeight="1" x14ac:dyDescent="0.25">
      <c r="A62" s="133"/>
      <c r="B62" s="135" t="s">
        <v>143</v>
      </c>
      <c r="C62" s="135"/>
      <c r="D62" s="135"/>
      <c r="E62" s="44">
        <v>530</v>
      </c>
      <c r="F62" s="47">
        <f>SUM(F58:F61)</f>
        <v>90000</v>
      </c>
    </row>
    <row r="63" spans="1:7" ht="19.5" customHeight="1" x14ac:dyDescent="0.25">
      <c r="A63" s="133"/>
      <c r="B63" s="151" t="s">
        <v>172</v>
      </c>
      <c r="C63" s="151"/>
      <c r="D63" s="151"/>
      <c r="E63" s="64">
        <v>540</v>
      </c>
      <c r="F63" s="108"/>
    </row>
    <row r="64" spans="1:7" ht="19.5" customHeight="1" x14ac:dyDescent="0.25">
      <c r="A64" s="133"/>
      <c r="B64" s="151" t="s">
        <v>57</v>
      </c>
      <c r="C64" s="151"/>
      <c r="D64" s="151"/>
      <c r="E64" s="64">
        <v>550</v>
      </c>
      <c r="F64" s="108"/>
    </row>
    <row r="65" spans="1:9" ht="19.5" customHeight="1" x14ac:dyDescent="0.25">
      <c r="A65" s="133"/>
      <c r="B65" s="151" t="s">
        <v>58</v>
      </c>
      <c r="C65" s="151"/>
      <c r="D65" s="151"/>
      <c r="E65" s="64">
        <v>560</v>
      </c>
      <c r="F65" s="108"/>
      <c r="I65" s="83">
        <f>SUM(F57-F58-F60+F66)</f>
        <v>6450000</v>
      </c>
    </row>
    <row r="66" spans="1:9" ht="19.5" customHeight="1" x14ac:dyDescent="0.25">
      <c r="A66" s="133"/>
      <c r="B66" s="151" t="s">
        <v>211</v>
      </c>
      <c r="C66" s="151"/>
      <c r="D66" s="151"/>
      <c r="E66" s="44">
        <v>570</v>
      </c>
      <c r="F66" s="48">
        <f>IF(F60*1.5&gt;25000,25000,IF(F60&gt;0,F60*1.5,0))</f>
        <v>0</v>
      </c>
      <c r="I66" s="83"/>
    </row>
    <row r="67" spans="1:9" ht="19.5" customHeight="1" x14ac:dyDescent="0.25">
      <c r="A67" s="133"/>
      <c r="B67" s="151" t="s">
        <v>59</v>
      </c>
      <c r="C67" s="151"/>
      <c r="D67" s="151"/>
      <c r="E67" s="64">
        <v>580</v>
      </c>
      <c r="F67" s="108"/>
      <c r="I67" s="83"/>
    </row>
    <row r="68" spans="1:9" ht="19.5" customHeight="1" x14ac:dyDescent="0.25">
      <c r="A68" s="133"/>
      <c r="B68" s="135" t="s">
        <v>144</v>
      </c>
      <c r="C68" s="135"/>
      <c r="D68" s="135"/>
      <c r="E68" s="44">
        <v>590</v>
      </c>
      <c r="F68" s="47">
        <f>SUM(F63:F67)</f>
        <v>0</v>
      </c>
    </row>
    <row r="69" spans="1:9" ht="19.5" customHeight="1" x14ac:dyDescent="0.25">
      <c r="A69" s="133"/>
      <c r="B69" s="130" t="s">
        <v>145</v>
      </c>
      <c r="C69" s="130"/>
      <c r="D69" s="130"/>
      <c r="E69" s="44">
        <v>600</v>
      </c>
      <c r="F69" s="115">
        <f>SUM(F57+F62-F68)</f>
        <v>6590000</v>
      </c>
    </row>
    <row r="70" spans="1:9" ht="19.5" customHeight="1" x14ac:dyDescent="0.25">
      <c r="A70" s="133"/>
      <c r="B70" s="135" t="s">
        <v>173</v>
      </c>
      <c r="C70" s="135"/>
      <c r="D70" s="135"/>
      <c r="E70" s="64">
        <v>610</v>
      </c>
      <c r="F70" s="106">
        <v>1620603</v>
      </c>
    </row>
    <row r="71" spans="1:9" ht="19.5" customHeight="1" x14ac:dyDescent="0.25">
      <c r="A71" s="133"/>
      <c r="B71" s="135" t="s">
        <v>90</v>
      </c>
      <c r="C71" s="135"/>
      <c r="D71" s="135"/>
      <c r="E71" s="64">
        <v>620</v>
      </c>
      <c r="F71" s="106"/>
    </row>
    <row r="72" spans="1:9" ht="19.5" customHeight="1" x14ac:dyDescent="0.25">
      <c r="A72" s="133"/>
      <c r="B72" s="131" t="s">
        <v>161</v>
      </c>
      <c r="C72" s="131"/>
      <c r="D72" s="131"/>
      <c r="E72" s="44">
        <v>630</v>
      </c>
      <c r="F72" s="47">
        <f>IF(F69&gt;=F70,F69-F70,0)</f>
        <v>4969397</v>
      </c>
    </row>
    <row r="73" spans="1:9" ht="19.5" customHeight="1" x14ac:dyDescent="0.25">
      <c r="A73" s="133"/>
      <c r="B73" s="158" t="s">
        <v>162</v>
      </c>
      <c r="C73" s="158"/>
      <c r="D73" s="158"/>
      <c r="E73" s="49">
        <v>640</v>
      </c>
      <c r="F73" s="47">
        <f>IF(F69&gt;=F70,0,IF(F70-F69-F71&lt;=0,0,IF(F70&gt;F69,F70-F69-F71)))</f>
        <v>0</v>
      </c>
    </row>
    <row r="74" spans="1:9" ht="19.5" customHeight="1" x14ac:dyDescent="0.25">
      <c r="A74" s="148" t="s">
        <v>65</v>
      </c>
      <c r="B74" s="148"/>
      <c r="C74" s="148"/>
      <c r="D74" s="148"/>
      <c r="E74" s="148"/>
      <c r="F74" s="148"/>
    </row>
    <row r="75" spans="1:9" ht="19.5" customHeight="1" x14ac:dyDescent="0.25">
      <c r="A75" s="133"/>
      <c r="B75" s="135" t="s">
        <v>177</v>
      </c>
      <c r="C75" s="135"/>
      <c r="D75" s="135"/>
      <c r="E75" s="64">
        <v>650</v>
      </c>
      <c r="F75" s="108">
        <v>300000</v>
      </c>
    </row>
    <row r="76" spans="1:9" ht="19.5" customHeight="1" x14ac:dyDescent="0.25">
      <c r="A76" s="133"/>
      <c r="B76" s="135" t="s">
        <v>174</v>
      </c>
      <c r="C76" s="135"/>
      <c r="D76" s="135"/>
      <c r="E76" s="64">
        <v>660</v>
      </c>
      <c r="F76" s="108"/>
    </row>
    <row r="77" spans="1:9" ht="19.5" customHeight="1" thickBot="1" x14ac:dyDescent="0.3">
      <c r="A77" s="134"/>
      <c r="B77" s="159" t="s">
        <v>163</v>
      </c>
      <c r="C77" s="159"/>
      <c r="D77" s="159"/>
      <c r="E77" s="93">
        <v>670</v>
      </c>
      <c r="F77" s="92">
        <f>SUM(F75:F76)</f>
        <v>300000</v>
      </c>
    </row>
    <row r="78" spans="1:9" ht="19.5" customHeight="1" x14ac:dyDescent="0.25">
      <c r="A78" s="127" t="s">
        <v>69</v>
      </c>
      <c r="B78" s="127"/>
      <c r="C78" s="127"/>
      <c r="D78" s="127"/>
      <c r="E78" s="127"/>
      <c r="F78" s="127"/>
    </row>
    <row r="79" spans="1:9" ht="19.5" customHeight="1" x14ac:dyDescent="0.25">
      <c r="A79" s="133"/>
      <c r="B79" s="130" t="s">
        <v>70</v>
      </c>
      <c r="C79" s="130"/>
      <c r="D79" s="130"/>
      <c r="E79" s="130"/>
      <c r="F79" s="130"/>
    </row>
    <row r="80" spans="1:9" ht="19.5" customHeight="1" x14ac:dyDescent="0.25">
      <c r="A80" s="133"/>
      <c r="B80" s="154" t="s">
        <v>70</v>
      </c>
      <c r="C80" s="155"/>
      <c r="D80" s="156"/>
      <c r="E80" s="64">
        <v>680</v>
      </c>
      <c r="F80" s="108"/>
    </row>
    <row r="81" spans="1:26" ht="19.5" customHeight="1" x14ac:dyDescent="0.25">
      <c r="A81" s="133"/>
      <c r="B81" s="130" t="s">
        <v>71</v>
      </c>
      <c r="C81" s="130"/>
      <c r="D81" s="130"/>
      <c r="E81" s="130"/>
      <c r="F81" s="130"/>
    </row>
    <row r="82" spans="1:26" ht="19.5" customHeight="1" x14ac:dyDescent="0.25">
      <c r="A82" s="133"/>
      <c r="B82" s="135" t="s">
        <v>72</v>
      </c>
      <c r="C82" s="135"/>
      <c r="D82" s="135"/>
      <c r="E82" s="64">
        <v>690</v>
      </c>
      <c r="F82" s="108"/>
    </row>
    <row r="83" spans="1:26" ht="19.5" customHeight="1" x14ac:dyDescent="0.25">
      <c r="A83" s="133"/>
      <c r="B83" s="151" t="s">
        <v>73</v>
      </c>
      <c r="C83" s="151"/>
      <c r="D83" s="151"/>
      <c r="E83" s="64">
        <v>700</v>
      </c>
      <c r="F83" s="108"/>
    </row>
    <row r="84" spans="1:26" ht="19.5" customHeight="1" x14ac:dyDescent="0.25">
      <c r="A84" s="133"/>
      <c r="B84" s="135" t="s">
        <v>175</v>
      </c>
      <c r="C84" s="135"/>
      <c r="D84" s="135"/>
      <c r="E84" s="64">
        <v>710</v>
      </c>
      <c r="F84" s="108"/>
      <c r="Z84" s="66"/>
    </row>
    <row r="85" spans="1:26" ht="19.5" customHeight="1" x14ac:dyDescent="0.25">
      <c r="A85" s="133"/>
      <c r="B85" s="135" t="s">
        <v>35</v>
      </c>
      <c r="C85" s="135"/>
      <c r="D85" s="135"/>
      <c r="E85" s="64">
        <v>720</v>
      </c>
      <c r="F85" s="108"/>
    </row>
    <row r="86" spans="1:26" ht="19.5" customHeight="1" x14ac:dyDescent="0.25">
      <c r="A86" s="133"/>
      <c r="B86" s="130" t="s">
        <v>146</v>
      </c>
      <c r="C86" s="130"/>
      <c r="D86" s="130"/>
      <c r="E86" s="44">
        <v>730</v>
      </c>
      <c r="F86" s="47">
        <f>SUM(F82:F85)</f>
        <v>0</v>
      </c>
    </row>
    <row r="87" spans="1:26" ht="19.5" customHeight="1" x14ac:dyDescent="0.25">
      <c r="A87" s="133"/>
      <c r="B87" s="130" t="s">
        <v>147</v>
      </c>
      <c r="C87" s="130"/>
      <c r="D87" s="130"/>
      <c r="E87" s="44">
        <v>740</v>
      </c>
      <c r="F87" s="47">
        <f>SUM(F80-F86)</f>
        <v>0</v>
      </c>
    </row>
    <row r="88" spans="1:26" ht="19.5" customHeight="1" x14ac:dyDescent="0.25">
      <c r="A88" s="133"/>
      <c r="B88" s="151" t="s">
        <v>148</v>
      </c>
      <c r="C88" s="151"/>
      <c r="D88" s="151"/>
      <c r="E88" s="44">
        <v>750</v>
      </c>
      <c r="F88" s="47">
        <f>F84</f>
        <v>0</v>
      </c>
    </row>
    <row r="89" spans="1:26" ht="19.5" customHeight="1" x14ac:dyDescent="0.25">
      <c r="A89" s="133"/>
      <c r="B89" s="135" t="s">
        <v>52</v>
      </c>
      <c r="C89" s="135"/>
      <c r="D89" s="135"/>
      <c r="E89" s="64">
        <v>760</v>
      </c>
      <c r="F89" s="108"/>
    </row>
    <row r="90" spans="1:26" ht="19.5" customHeight="1" x14ac:dyDescent="0.25">
      <c r="A90" s="133"/>
      <c r="B90" s="135" t="s">
        <v>78</v>
      </c>
      <c r="C90" s="135"/>
      <c r="D90" s="135"/>
      <c r="E90" s="64">
        <v>770</v>
      </c>
      <c r="F90" s="108"/>
    </row>
    <row r="91" spans="1:26" ht="19.5" customHeight="1" x14ac:dyDescent="0.25">
      <c r="A91" s="133"/>
      <c r="B91" s="151" t="s">
        <v>54</v>
      </c>
      <c r="C91" s="151"/>
      <c r="D91" s="151"/>
      <c r="E91" s="64">
        <v>780</v>
      </c>
      <c r="F91" s="108"/>
    </row>
    <row r="92" spans="1:26" ht="19.5" customHeight="1" x14ac:dyDescent="0.25">
      <c r="A92" s="133"/>
      <c r="B92" s="135" t="s">
        <v>149</v>
      </c>
      <c r="C92" s="135"/>
      <c r="D92" s="135"/>
      <c r="E92" s="44">
        <v>790</v>
      </c>
      <c r="F92" s="47">
        <f>SUM(F88:F91)</f>
        <v>0</v>
      </c>
    </row>
    <row r="93" spans="1:26" ht="19.5" customHeight="1" x14ac:dyDescent="0.25">
      <c r="A93" s="133"/>
      <c r="B93" s="151" t="s">
        <v>176</v>
      </c>
      <c r="C93" s="151"/>
      <c r="D93" s="151"/>
      <c r="E93" s="64">
        <v>800</v>
      </c>
      <c r="F93" s="108"/>
    </row>
    <row r="94" spans="1:26" ht="19.5" customHeight="1" x14ac:dyDescent="0.25">
      <c r="A94" s="133"/>
      <c r="B94" s="151" t="s">
        <v>150</v>
      </c>
      <c r="C94" s="151"/>
      <c r="D94" s="151"/>
      <c r="E94" s="44">
        <v>810</v>
      </c>
      <c r="F94" s="48">
        <f>IF(F90*1.5&gt;25000,25000,IF(F90&gt;0,F90*1.5,0))</f>
        <v>0</v>
      </c>
    </row>
    <row r="95" spans="1:26" ht="19.5" customHeight="1" x14ac:dyDescent="0.25">
      <c r="A95" s="133"/>
      <c r="B95" s="151" t="s">
        <v>59</v>
      </c>
      <c r="C95" s="151"/>
      <c r="D95" s="151"/>
      <c r="E95" s="64">
        <v>820</v>
      </c>
      <c r="F95" s="108"/>
    </row>
    <row r="96" spans="1:26" ht="19.5" customHeight="1" x14ac:dyDescent="0.25">
      <c r="A96" s="133"/>
      <c r="B96" s="135" t="s">
        <v>151</v>
      </c>
      <c r="C96" s="135"/>
      <c r="D96" s="135"/>
      <c r="E96" s="44">
        <v>830</v>
      </c>
      <c r="F96" s="47">
        <f>SUM(F93:F95)</f>
        <v>0</v>
      </c>
    </row>
    <row r="97" spans="1:10" ht="19.5" customHeight="1" x14ac:dyDescent="0.25">
      <c r="A97" s="133"/>
      <c r="B97" s="130" t="s">
        <v>152</v>
      </c>
      <c r="C97" s="130"/>
      <c r="D97" s="130"/>
      <c r="E97" s="44">
        <v>840</v>
      </c>
      <c r="F97" s="47">
        <f>SUM(F87+F92-F96)</f>
        <v>0</v>
      </c>
    </row>
    <row r="98" spans="1:10" ht="19.5" customHeight="1" x14ac:dyDescent="0.25">
      <c r="A98" s="133"/>
      <c r="B98" s="135" t="s">
        <v>83</v>
      </c>
      <c r="C98" s="135"/>
      <c r="D98" s="135"/>
      <c r="E98" s="64">
        <v>850</v>
      </c>
      <c r="F98" s="108"/>
      <c r="J98" s="83"/>
    </row>
    <row r="99" spans="1:10" ht="19.5" customHeight="1" x14ac:dyDescent="0.25">
      <c r="A99" s="133"/>
      <c r="B99" s="135" t="s">
        <v>84</v>
      </c>
      <c r="C99" s="135"/>
      <c r="D99" s="135"/>
      <c r="E99" s="64">
        <v>860</v>
      </c>
      <c r="F99" s="108"/>
      <c r="I99" s="83"/>
    </row>
    <row r="100" spans="1:10" ht="19.5" customHeight="1" x14ac:dyDescent="0.25">
      <c r="A100" s="133"/>
      <c r="B100" s="130" t="s">
        <v>153</v>
      </c>
      <c r="C100" s="130"/>
      <c r="D100" s="130"/>
      <c r="E100" s="44">
        <v>870</v>
      </c>
      <c r="F100" s="47">
        <f>IF(F97&gt;=F98,F97-F98,0)</f>
        <v>0</v>
      </c>
    </row>
    <row r="101" spans="1:10" ht="19.5" customHeight="1" thickBot="1" x14ac:dyDescent="0.3">
      <c r="A101" s="134"/>
      <c r="B101" s="160" t="s">
        <v>201</v>
      </c>
      <c r="C101" s="160"/>
      <c r="D101" s="160"/>
      <c r="E101" s="91">
        <v>880</v>
      </c>
      <c r="F101" s="47">
        <f>IF(F97&gt;=F98,0,IF(F98-F97-F99&lt;=0,0,IF(F98&gt;F97,F98-F97-F99)))</f>
        <v>0</v>
      </c>
    </row>
    <row r="102" spans="1:10" ht="19.5" customHeight="1" x14ac:dyDescent="0.25">
      <c r="A102" s="127" t="s">
        <v>85</v>
      </c>
      <c r="B102" s="127"/>
      <c r="C102" s="127"/>
      <c r="D102" s="127"/>
      <c r="E102" s="127"/>
      <c r="F102" s="127"/>
    </row>
    <row r="103" spans="1:10" ht="19.5" customHeight="1" x14ac:dyDescent="0.25">
      <c r="A103" s="61"/>
      <c r="B103" s="131" t="s">
        <v>215</v>
      </c>
      <c r="C103" s="131"/>
      <c r="D103" s="131"/>
      <c r="E103" s="44">
        <v>890</v>
      </c>
      <c r="F103" s="47">
        <f>SUM(F72+F77+F100)</f>
        <v>5269397</v>
      </c>
    </row>
    <row r="104" spans="1:10" ht="19.5" customHeight="1" x14ac:dyDescent="0.25">
      <c r="A104" s="62"/>
      <c r="B104" s="63" t="s">
        <v>89</v>
      </c>
      <c r="C104" s="161" t="s">
        <v>0</v>
      </c>
      <c r="D104" s="161"/>
      <c r="E104" s="161" t="s">
        <v>134</v>
      </c>
      <c r="F104" s="161"/>
    </row>
    <row r="105" spans="1:10" ht="19.5" customHeight="1" x14ac:dyDescent="0.25">
      <c r="A105" s="62"/>
      <c r="B105" s="50" t="s">
        <v>165</v>
      </c>
      <c r="C105" s="44">
        <v>900</v>
      </c>
      <c r="D105" s="47">
        <f>F77</f>
        <v>300000</v>
      </c>
      <c r="E105" s="51">
        <v>910</v>
      </c>
      <c r="F105" s="47">
        <f>SUM(D105)*0.05</f>
        <v>15000</v>
      </c>
    </row>
    <row r="106" spans="1:10" ht="19.5" customHeight="1" x14ac:dyDescent="0.25">
      <c r="A106" s="62"/>
      <c r="B106" s="50" t="s">
        <v>1</v>
      </c>
      <c r="C106" s="64">
        <v>920</v>
      </c>
      <c r="D106" s="109"/>
      <c r="E106" s="51">
        <v>930</v>
      </c>
      <c r="F106" s="47">
        <f>IF(D106&gt;0,20000,IF(D106=0,0,))</f>
        <v>0</v>
      </c>
    </row>
    <row r="107" spans="1:10" ht="19.5" customHeight="1" x14ac:dyDescent="0.25">
      <c r="A107" s="62"/>
      <c r="B107" s="52" t="s">
        <v>123</v>
      </c>
      <c r="C107" s="64">
        <v>940</v>
      </c>
      <c r="D107" s="109"/>
      <c r="E107" s="51">
        <v>950</v>
      </c>
      <c r="F107" s="47">
        <f>SUM(D107*0.15)</f>
        <v>0</v>
      </c>
    </row>
    <row r="108" spans="1:10" ht="19.5" customHeight="1" x14ac:dyDescent="0.25">
      <c r="A108" s="62"/>
      <c r="B108" s="50" t="s">
        <v>124</v>
      </c>
      <c r="C108" s="64">
        <v>960</v>
      </c>
      <c r="D108" s="108"/>
      <c r="E108" s="51">
        <v>970</v>
      </c>
      <c r="F108" s="47">
        <f>SUM(D108*0.15)</f>
        <v>0</v>
      </c>
    </row>
    <row r="109" spans="1:10" ht="19.5" customHeight="1" x14ac:dyDescent="0.25">
      <c r="A109" s="62"/>
      <c r="B109" s="50" t="s">
        <v>120</v>
      </c>
      <c r="C109" s="64">
        <v>980</v>
      </c>
      <c r="D109" s="108"/>
      <c r="E109" s="51">
        <v>990</v>
      </c>
      <c r="F109" s="47">
        <f>SUM(D109*0.15)</f>
        <v>0</v>
      </c>
    </row>
    <row r="110" spans="1:10" ht="19.5" customHeight="1" x14ac:dyDescent="0.25">
      <c r="A110" s="62"/>
      <c r="B110" s="50" t="s">
        <v>121</v>
      </c>
      <c r="C110" s="64">
        <v>1000</v>
      </c>
      <c r="D110" s="109"/>
      <c r="E110" s="51">
        <v>1010</v>
      </c>
      <c r="F110" s="47">
        <f>SUM(D110*0.125)</f>
        <v>0</v>
      </c>
    </row>
    <row r="111" spans="1:10" ht="19.5" customHeight="1" x14ac:dyDescent="0.25">
      <c r="A111" s="62"/>
      <c r="B111" s="50" t="s">
        <v>122</v>
      </c>
      <c r="C111" s="64">
        <v>1020</v>
      </c>
      <c r="D111" s="108"/>
      <c r="E111" s="51">
        <v>1030</v>
      </c>
      <c r="F111" s="53">
        <f>IF(D111&gt;30000000,(D111-30000000)*0.0025+600000,IF(D111&gt;20000000,(D111-20000000)*0.015+450000, IF(D111&gt;10000000,(D111-10000000)*0.02+250000,IF(D111&lt;=10000000,D111*0.025,0))))</f>
        <v>0</v>
      </c>
      <c r="G111" s="54"/>
    </row>
    <row r="112" spans="1:10" ht="19.5" customHeight="1" x14ac:dyDescent="0.25">
      <c r="A112" s="62"/>
      <c r="B112" s="50" t="s">
        <v>166</v>
      </c>
      <c r="C112" s="64">
        <v>1040</v>
      </c>
      <c r="D112" s="108">
        <v>6590000</v>
      </c>
      <c r="E112" s="51">
        <v>1050</v>
      </c>
      <c r="F112" s="47">
        <f>SUM(D112*0.25)</f>
        <v>1647500</v>
      </c>
    </row>
    <row r="113" spans="1:16" ht="19.5" customHeight="1" x14ac:dyDescent="0.25">
      <c r="A113" s="62"/>
      <c r="B113" s="52" t="s">
        <v>117</v>
      </c>
      <c r="C113" s="44">
        <v>1060</v>
      </c>
      <c r="D113" s="47">
        <f>F100</f>
        <v>0</v>
      </c>
      <c r="E113" s="51">
        <v>1070</v>
      </c>
      <c r="F113" s="47">
        <f>SUM(D113*0.15)</f>
        <v>0</v>
      </c>
    </row>
    <row r="114" spans="1:16" ht="19.5" customHeight="1" x14ac:dyDescent="0.25">
      <c r="A114" s="62"/>
      <c r="B114" s="50" t="s">
        <v>167</v>
      </c>
      <c r="C114" s="64">
        <v>1080</v>
      </c>
      <c r="D114" s="109"/>
      <c r="E114" s="51">
        <v>1090</v>
      </c>
      <c r="F114" s="47">
        <f>SUM(D114*0.15)</f>
        <v>0</v>
      </c>
    </row>
    <row r="115" spans="1:16" ht="19.5" customHeight="1" x14ac:dyDescent="0.25">
      <c r="A115" s="62"/>
      <c r="B115" s="50" t="s">
        <v>119</v>
      </c>
      <c r="C115" s="64">
        <v>1100</v>
      </c>
      <c r="D115" s="109"/>
      <c r="E115" s="51">
        <v>1110</v>
      </c>
      <c r="F115" s="47">
        <f>SUM(D115*0)</f>
        <v>0</v>
      </c>
    </row>
    <row r="116" spans="1:16" ht="19.5" customHeight="1" x14ac:dyDescent="0.25">
      <c r="A116" s="105"/>
      <c r="B116" s="55" t="s">
        <v>154</v>
      </c>
      <c r="C116" s="51">
        <v>1120</v>
      </c>
      <c r="D116" s="56">
        <f>SUM(D105:D115)</f>
        <v>6890000</v>
      </c>
      <c r="E116" s="57"/>
      <c r="F116" s="65" t="str">
        <f>IF(D116=F103,E116,IF(F103&gt;D116,H116,IF(F103&lt;D116,H116)))</f>
        <v>TAXABLE INCOME AT 890 MUST BE EQUAL TO 1120</v>
      </c>
      <c r="H116" s="46" t="s">
        <v>135</v>
      </c>
    </row>
    <row r="117" spans="1:16" ht="19.5" customHeight="1" thickBot="1" x14ac:dyDescent="0.3">
      <c r="A117" s="87"/>
      <c r="B117" s="162" t="s">
        <v>164</v>
      </c>
      <c r="C117" s="162"/>
      <c r="D117" s="162"/>
      <c r="E117" s="88">
        <v>1130</v>
      </c>
      <c r="F117" s="89">
        <f>SUM(F105:F115)</f>
        <v>1662500</v>
      </c>
    </row>
    <row r="118" spans="1:16" ht="19.5" customHeight="1" x14ac:dyDescent="0.25">
      <c r="A118" s="163" t="s">
        <v>94</v>
      </c>
      <c r="B118" s="164"/>
      <c r="C118" s="164"/>
      <c r="D118" s="164"/>
      <c r="E118" s="164"/>
      <c r="F118" s="165"/>
    </row>
    <row r="119" spans="1:16" ht="19.5" customHeight="1" x14ac:dyDescent="0.25">
      <c r="A119" s="134"/>
      <c r="B119" s="130" t="s">
        <v>95</v>
      </c>
      <c r="C119" s="130"/>
      <c r="D119" s="130"/>
      <c r="E119" s="130"/>
      <c r="F119" s="130"/>
    </row>
    <row r="120" spans="1:16" ht="19.5" customHeight="1" x14ac:dyDescent="0.25">
      <c r="A120" s="166"/>
      <c r="B120" s="135" t="s">
        <v>96</v>
      </c>
      <c r="C120" s="135"/>
      <c r="D120" s="135"/>
      <c r="E120" s="64">
        <v>1140</v>
      </c>
      <c r="F120" s="108"/>
    </row>
    <row r="121" spans="1:16" ht="19.5" customHeight="1" x14ac:dyDescent="0.25">
      <c r="A121" s="166"/>
      <c r="B121" s="135" t="s">
        <v>155</v>
      </c>
      <c r="C121" s="135"/>
      <c r="D121" s="135"/>
      <c r="E121" s="64">
        <v>1150</v>
      </c>
      <c r="F121" s="108"/>
    </row>
    <row r="122" spans="1:16" ht="19.5" customHeight="1" x14ac:dyDescent="0.25">
      <c r="A122" s="166"/>
      <c r="B122" s="135" t="s">
        <v>216</v>
      </c>
      <c r="C122" s="135"/>
      <c r="D122" s="135"/>
      <c r="E122" s="64">
        <v>1170</v>
      </c>
      <c r="F122" s="108"/>
    </row>
    <row r="123" spans="1:16" ht="19.5" customHeight="1" x14ac:dyDescent="0.25">
      <c r="A123" s="166"/>
      <c r="B123" s="135" t="s">
        <v>100</v>
      </c>
      <c r="C123" s="135"/>
      <c r="D123" s="135"/>
      <c r="E123" s="64">
        <v>1175</v>
      </c>
      <c r="F123" s="108"/>
    </row>
    <row r="124" spans="1:16" ht="19.5" customHeight="1" x14ac:dyDescent="0.25">
      <c r="A124" s="166"/>
      <c r="B124" s="130" t="s">
        <v>156</v>
      </c>
      <c r="C124" s="130"/>
      <c r="D124" s="130"/>
      <c r="E124" s="44">
        <v>1180</v>
      </c>
      <c r="F124" s="47">
        <f>SUM(F120:F123)</f>
        <v>0</v>
      </c>
    </row>
    <row r="125" spans="1:16" ht="19.5" customHeight="1" x14ac:dyDescent="0.25">
      <c r="A125" s="166"/>
      <c r="B125" s="130" t="s">
        <v>157</v>
      </c>
      <c r="C125" s="130"/>
      <c r="D125" s="130"/>
      <c r="E125" s="44">
        <v>1185</v>
      </c>
      <c r="F125" s="47">
        <f>IF(F117&gt;=F124,F117-F124,0)</f>
        <v>1662500</v>
      </c>
    </row>
    <row r="126" spans="1:16" ht="19.5" customHeight="1" x14ac:dyDescent="0.25">
      <c r="A126" s="166"/>
      <c r="B126" s="130" t="s">
        <v>107</v>
      </c>
      <c r="C126" s="130"/>
      <c r="D126" s="130"/>
      <c r="E126" s="130"/>
      <c r="F126" s="130"/>
    </row>
    <row r="127" spans="1:16" ht="19.5" customHeight="1" x14ac:dyDescent="0.25">
      <c r="A127" s="166"/>
      <c r="B127" s="173" t="s">
        <v>108</v>
      </c>
      <c r="C127" s="173"/>
      <c r="D127" s="173"/>
      <c r="E127" s="44">
        <v>1210</v>
      </c>
      <c r="F127" s="47">
        <f>F162</f>
        <v>334482.63273653056</v>
      </c>
      <c r="J127" s="69"/>
      <c r="K127" s="69"/>
      <c r="L127" s="69"/>
      <c r="M127" s="69"/>
      <c r="N127" s="69"/>
      <c r="O127" s="69"/>
      <c r="P127" s="69"/>
    </row>
    <row r="128" spans="1:16" ht="19.5" customHeight="1" x14ac:dyDescent="0.25">
      <c r="A128" s="166"/>
      <c r="B128" s="135" t="s">
        <v>109</v>
      </c>
      <c r="C128" s="135"/>
      <c r="D128" s="135"/>
      <c r="E128" s="59">
        <v>1220</v>
      </c>
      <c r="F128" s="109"/>
    </row>
    <row r="129" spans="1:15" ht="19.5" customHeight="1" x14ac:dyDescent="0.25">
      <c r="A129" s="166"/>
      <c r="B129" s="135" t="s">
        <v>110</v>
      </c>
      <c r="C129" s="135"/>
      <c r="D129" s="135"/>
      <c r="E129" s="58">
        <v>1230</v>
      </c>
      <c r="F129" s="109"/>
    </row>
    <row r="130" spans="1:15" ht="19.5" customHeight="1" x14ac:dyDescent="0.25">
      <c r="A130" s="166"/>
      <c r="B130" s="135" t="s">
        <v>111</v>
      </c>
      <c r="C130" s="135"/>
      <c r="D130" s="135"/>
      <c r="E130" s="59">
        <v>1240</v>
      </c>
      <c r="F130" s="109"/>
    </row>
    <row r="131" spans="1:15" ht="19.5" customHeight="1" x14ac:dyDescent="0.25">
      <c r="A131" s="166"/>
      <c r="B131" s="135" t="s">
        <v>113</v>
      </c>
      <c r="C131" s="135"/>
      <c r="D131" s="135"/>
      <c r="E131" s="58">
        <v>1250</v>
      </c>
      <c r="F131" s="109"/>
    </row>
    <row r="132" spans="1:15" ht="19.5" customHeight="1" x14ac:dyDescent="0.25">
      <c r="A132" s="166"/>
      <c r="B132" s="135" t="s">
        <v>112</v>
      </c>
      <c r="C132" s="135"/>
      <c r="D132" s="135"/>
      <c r="E132" s="59">
        <v>1260</v>
      </c>
      <c r="F132" s="109"/>
    </row>
    <row r="133" spans="1:15" ht="19.5" customHeight="1" x14ac:dyDescent="0.25">
      <c r="A133" s="166"/>
      <c r="B133" s="130" t="s">
        <v>158</v>
      </c>
      <c r="C133" s="130"/>
      <c r="D133" s="130"/>
      <c r="E133" s="44">
        <v>1270</v>
      </c>
      <c r="F133" s="60">
        <f>SUM(F127:F132)</f>
        <v>334482.63273653056</v>
      </c>
    </row>
    <row r="134" spans="1:15" ht="19.5" customHeight="1" x14ac:dyDescent="0.25">
      <c r="A134" s="166"/>
      <c r="B134" s="170" t="s">
        <v>159</v>
      </c>
      <c r="C134" s="171"/>
      <c r="D134" s="172"/>
      <c r="E134" s="44">
        <v>1280</v>
      </c>
      <c r="F134" s="47">
        <f>IF(F133&gt;=F125,0,F125-F133)</f>
        <v>1328017.3672634694</v>
      </c>
    </row>
    <row r="135" spans="1:15" ht="19.5" customHeight="1" x14ac:dyDescent="0.25">
      <c r="A135" s="166"/>
      <c r="B135" s="135" t="s">
        <v>203</v>
      </c>
      <c r="C135" s="135"/>
      <c r="D135" s="135"/>
      <c r="E135" s="44">
        <v>1290</v>
      </c>
      <c r="F135" s="47">
        <f>IF(F4="Yes",$F$134*0.25,0)</f>
        <v>332004.34181586734</v>
      </c>
    </row>
    <row r="136" spans="1:15" ht="19.5" customHeight="1" x14ac:dyDescent="0.25">
      <c r="A136" s="166"/>
      <c r="B136" s="135" t="s">
        <v>202</v>
      </c>
      <c r="C136" s="135"/>
      <c r="D136" s="135"/>
      <c r="E136" s="44">
        <v>1300</v>
      </c>
      <c r="F136" s="47">
        <f>IF(F135&gt;0,0,IF(F5="Yes",$F$134*0.5,0))</f>
        <v>0</v>
      </c>
    </row>
    <row r="137" spans="1:15" ht="19.5" customHeight="1" x14ac:dyDescent="0.25">
      <c r="A137" s="167"/>
      <c r="B137" s="135" t="s">
        <v>98</v>
      </c>
      <c r="C137" s="135"/>
      <c r="D137" s="135"/>
      <c r="E137" s="64">
        <v>1310</v>
      </c>
      <c r="F137" s="108"/>
    </row>
    <row r="138" spans="1:15" ht="19.5" customHeight="1" x14ac:dyDescent="0.25">
      <c r="A138" s="168" t="s">
        <v>160</v>
      </c>
      <c r="B138" s="168"/>
      <c r="C138" s="168"/>
      <c r="D138" s="168"/>
      <c r="E138" s="49">
        <v>1320</v>
      </c>
      <c r="F138" s="47">
        <f>IF(F134-F135-F136-F137&lt;=0,0,F134-F135-F136-F137)</f>
        <v>996013.02544760203</v>
      </c>
    </row>
    <row r="139" spans="1:15" ht="19.5" customHeight="1" thickBot="1" x14ac:dyDescent="0.3">
      <c r="A139" s="169" t="s">
        <v>207</v>
      </c>
      <c r="B139" s="169"/>
      <c r="C139" s="169"/>
      <c r="D139" s="169"/>
      <c r="E139" s="90">
        <v>1330</v>
      </c>
      <c r="F139" s="89">
        <f>IF(F134-F135-F136-F137&gt;0,0,F134-F135-F136-F137)</f>
        <v>0</v>
      </c>
      <c r="G139" s="66"/>
      <c r="H139" s="66"/>
    </row>
    <row r="140" spans="1:15" ht="19.5" customHeight="1" x14ac:dyDescent="0.25">
      <c r="A140" s="127" t="s">
        <v>183</v>
      </c>
      <c r="B140" s="127"/>
      <c r="C140" s="127"/>
      <c r="D140" s="127"/>
      <c r="E140" s="127"/>
      <c r="F140" s="127"/>
      <c r="G140" s="68"/>
      <c r="H140" s="67"/>
      <c r="J140" s="70"/>
      <c r="K140" s="70"/>
      <c r="L140" s="70"/>
      <c r="M140" s="70"/>
      <c r="N140" s="70"/>
      <c r="O140" s="70"/>
    </row>
    <row r="141" spans="1:15" ht="19.5" customHeight="1" x14ac:dyDescent="0.25">
      <c r="A141" s="133"/>
      <c r="B141" s="128" t="s">
        <v>186</v>
      </c>
      <c r="C141" s="128"/>
      <c r="D141" s="128"/>
      <c r="E141" s="59">
        <v>1400</v>
      </c>
      <c r="F141" s="110">
        <v>4000000</v>
      </c>
      <c r="G141" s="67"/>
      <c r="H141" s="67"/>
      <c r="I141" s="67"/>
      <c r="J141" s="71"/>
      <c r="K141" s="72"/>
      <c r="L141" s="67"/>
      <c r="M141" s="67"/>
      <c r="N141" s="71"/>
      <c r="O141" s="72"/>
    </row>
    <row r="142" spans="1:15" ht="19.5" customHeight="1" x14ac:dyDescent="0.25">
      <c r="A142" s="133"/>
      <c r="B142" s="129" t="s">
        <v>200</v>
      </c>
      <c r="C142" s="129"/>
      <c r="D142" s="129"/>
      <c r="E142" s="81">
        <v>1410</v>
      </c>
      <c r="F142" s="86">
        <f>F41+F55+F77+F87</f>
        <v>6800000</v>
      </c>
      <c r="G142" s="67"/>
      <c r="H142" s="67"/>
      <c r="I142" s="67"/>
      <c r="J142" s="71"/>
      <c r="K142" s="72"/>
      <c r="L142" s="67"/>
      <c r="M142" s="67"/>
      <c r="N142" s="67"/>
      <c r="O142" s="67"/>
    </row>
    <row r="143" spans="1:15" ht="19.5" customHeight="1" x14ac:dyDescent="0.25">
      <c r="A143" s="133"/>
      <c r="B143" s="128" t="s">
        <v>191</v>
      </c>
      <c r="C143" s="128"/>
      <c r="D143" s="128"/>
      <c r="E143" s="44">
        <v>1420</v>
      </c>
      <c r="F143" s="86">
        <f>F26+F48+F77+F80</f>
        <v>8300000</v>
      </c>
      <c r="G143" s="66"/>
      <c r="H143" s="66"/>
      <c r="J143" s="73"/>
      <c r="K143" s="74"/>
    </row>
    <row r="144" spans="1:15" ht="19.5" customHeight="1" x14ac:dyDescent="0.25">
      <c r="A144" s="133"/>
      <c r="B144" s="128" t="s">
        <v>195</v>
      </c>
      <c r="C144" s="128"/>
      <c r="D144" s="128"/>
      <c r="E144" s="81">
        <v>1430</v>
      </c>
      <c r="F144" s="53">
        <f>IF(F142+F143&lt;=0,0,IF(F141&gt;0,F141*F142/F143,0))</f>
        <v>3277108.4337349399</v>
      </c>
      <c r="G144" s="66"/>
      <c r="H144" s="66"/>
      <c r="I144" s="75"/>
      <c r="J144" s="75"/>
      <c r="K144" s="75"/>
      <c r="L144" s="75"/>
      <c r="M144" s="75"/>
      <c r="N144" s="75"/>
      <c r="O144" s="75"/>
    </row>
    <row r="145" spans="1:15" ht="19.5" customHeight="1" x14ac:dyDescent="0.25">
      <c r="A145" s="133"/>
      <c r="B145" s="130" t="s">
        <v>184</v>
      </c>
      <c r="C145" s="130"/>
      <c r="D145" s="130"/>
      <c r="E145" s="130"/>
      <c r="F145" s="130"/>
      <c r="G145" s="66"/>
      <c r="H145" s="66"/>
      <c r="I145" s="76"/>
      <c r="J145" s="73"/>
      <c r="K145" s="77"/>
      <c r="N145" s="73"/>
      <c r="O145" s="74"/>
    </row>
    <row r="146" spans="1:15" ht="19.5" customHeight="1" x14ac:dyDescent="0.25">
      <c r="A146" s="133"/>
      <c r="B146" s="132" t="s">
        <v>204</v>
      </c>
      <c r="C146" s="132"/>
      <c r="D146" s="132"/>
      <c r="E146" s="82">
        <v>1440</v>
      </c>
      <c r="F146" s="86">
        <f>F125</f>
        <v>1662500</v>
      </c>
      <c r="G146" s="66"/>
      <c r="H146" s="66"/>
      <c r="I146" s="100"/>
      <c r="J146" s="73"/>
      <c r="K146" s="77"/>
    </row>
    <row r="147" spans="1:15" ht="19.5" customHeight="1" x14ac:dyDescent="0.25">
      <c r="A147" s="133"/>
      <c r="B147" s="128" t="s">
        <v>198</v>
      </c>
      <c r="C147" s="128"/>
      <c r="D147" s="128"/>
      <c r="E147" s="82">
        <v>1450</v>
      </c>
      <c r="F147" s="86">
        <v>100</v>
      </c>
      <c r="G147" s="66"/>
      <c r="H147" s="66"/>
      <c r="I147" s="76"/>
      <c r="J147" s="73"/>
      <c r="K147" s="78"/>
    </row>
    <row r="148" spans="1:15" ht="19.5" customHeight="1" x14ac:dyDescent="0.25">
      <c r="A148" s="133"/>
      <c r="B148" s="132" t="s">
        <v>192</v>
      </c>
      <c r="C148" s="132"/>
      <c r="D148" s="132"/>
      <c r="E148" s="82">
        <v>1460</v>
      </c>
      <c r="F148" s="86">
        <f>F103</f>
        <v>5269397</v>
      </c>
      <c r="G148" s="66"/>
      <c r="H148" s="66"/>
      <c r="I148" s="75"/>
      <c r="J148" s="75"/>
      <c r="K148" s="75"/>
      <c r="L148" s="75"/>
      <c r="M148" s="75"/>
      <c r="N148" s="75"/>
      <c r="O148" s="75"/>
    </row>
    <row r="149" spans="1:15" ht="19.5" customHeight="1" x14ac:dyDescent="0.25">
      <c r="A149" s="133"/>
      <c r="B149" s="132" t="s">
        <v>199</v>
      </c>
      <c r="C149" s="132"/>
      <c r="D149" s="132"/>
      <c r="E149" s="82">
        <v>1470</v>
      </c>
      <c r="F149" s="97">
        <f>(IF(F146&gt;0,F146*100/F148,0))/100</f>
        <v>0.31550099565472101</v>
      </c>
      <c r="G149" s="66"/>
      <c r="H149" s="66"/>
      <c r="I149" s="101"/>
      <c r="J149" s="73"/>
      <c r="K149" s="74"/>
      <c r="N149" s="73"/>
      <c r="O149" s="79"/>
    </row>
    <row r="150" spans="1:15" ht="19.5" customHeight="1" x14ac:dyDescent="0.25">
      <c r="A150" s="133"/>
      <c r="B150" s="130" t="s">
        <v>185</v>
      </c>
      <c r="C150" s="130"/>
      <c r="D150" s="130"/>
      <c r="E150" s="130"/>
      <c r="F150" s="130"/>
      <c r="G150" s="66"/>
      <c r="H150" s="66"/>
      <c r="J150" s="73"/>
      <c r="K150" s="74"/>
    </row>
    <row r="151" spans="1:15" ht="19.5" customHeight="1" x14ac:dyDescent="0.25">
      <c r="A151" s="133"/>
      <c r="B151" s="128" t="s">
        <v>193</v>
      </c>
      <c r="C151" s="128"/>
      <c r="D151" s="128"/>
      <c r="E151" s="82">
        <v>1480</v>
      </c>
      <c r="F151" s="86">
        <f>F144</f>
        <v>3277108.4337349399</v>
      </c>
      <c r="G151" s="66"/>
      <c r="H151" s="66"/>
      <c r="I151" s="83"/>
      <c r="J151" s="73"/>
    </row>
    <row r="152" spans="1:15" ht="19.5" customHeight="1" x14ac:dyDescent="0.25">
      <c r="A152" s="133"/>
      <c r="B152" s="128" t="s">
        <v>205</v>
      </c>
      <c r="C152" s="128"/>
      <c r="D152" s="128"/>
      <c r="E152" s="82">
        <v>1490</v>
      </c>
      <c r="F152" s="86">
        <f>F142</f>
        <v>6800000</v>
      </c>
      <c r="G152" s="66"/>
      <c r="H152" s="66"/>
      <c r="I152" s="102"/>
      <c r="J152" s="75"/>
      <c r="K152" s="75"/>
      <c r="L152" s="75"/>
      <c r="M152" s="75"/>
      <c r="N152" s="75"/>
      <c r="O152" s="75"/>
    </row>
    <row r="153" spans="1:15" ht="19.5" customHeight="1" x14ac:dyDescent="0.25">
      <c r="A153" s="133"/>
      <c r="B153" s="128" t="s">
        <v>196</v>
      </c>
      <c r="C153" s="128"/>
      <c r="D153" s="128"/>
      <c r="E153" s="82">
        <v>1500</v>
      </c>
      <c r="F153" s="98">
        <f>(IF(F151&gt;0,F151/F152,0))</f>
        <v>0.48192771084337349</v>
      </c>
      <c r="G153" s="66"/>
      <c r="H153" s="66"/>
      <c r="I153" s="103"/>
      <c r="J153" s="73"/>
      <c r="K153" s="74"/>
      <c r="N153" s="73"/>
      <c r="O153" s="74"/>
    </row>
    <row r="154" spans="1:15" ht="19.5" customHeight="1" x14ac:dyDescent="0.25">
      <c r="A154" s="133"/>
      <c r="B154" s="128" t="s">
        <v>181</v>
      </c>
      <c r="C154" s="128"/>
      <c r="D154" s="128"/>
      <c r="E154" s="82">
        <v>1510</v>
      </c>
      <c r="F154" s="96">
        <f>IF(F153&gt;81%,93%,IF(F153&gt;60%,79%,IF(F153&gt;40%,64%,IF(F153&gt;20%,45%,IF(F153&gt;0%,35%,IF(F153&lt;=0%,0))))))</f>
        <v>0.64</v>
      </c>
      <c r="G154" s="66"/>
      <c r="H154" s="66"/>
      <c r="J154" s="73"/>
      <c r="K154" s="80"/>
    </row>
    <row r="155" spans="1:15" ht="19.5" customHeight="1" x14ac:dyDescent="0.25">
      <c r="A155" s="133"/>
      <c r="B155" s="131" t="s">
        <v>182</v>
      </c>
      <c r="C155" s="131"/>
      <c r="D155" s="131"/>
      <c r="E155" s="131"/>
      <c r="F155" s="131"/>
      <c r="G155" s="75"/>
      <c r="H155" s="75"/>
      <c r="I155" s="75"/>
      <c r="J155" s="75"/>
      <c r="K155" s="75"/>
      <c r="L155" s="75"/>
      <c r="M155" s="75"/>
      <c r="N155" s="75"/>
      <c r="O155" s="75"/>
    </row>
    <row r="156" spans="1:15" ht="19.5" customHeight="1" x14ac:dyDescent="0.25">
      <c r="A156" s="133"/>
      <c r="B156" s="135" t="s">
        <v>190</v>
      </c>
      <c r="C156" s="135"/>
      <c r="D156" s="135"/>
      <c r="E156" s="82">
        <v>1520</v>
      </c>
      <c r="F156" s="53">
        <f>IF(F144&lt;=0,0,F144-F70-F98)</f>
        <v>1656505.4337349399</v>
      </c>
      <c r="G156" s="66"/>
      <c r="H156" s="66"/>
      <c r="J156" s="73"/>
      <c r="K156" s="74"/>
      <c r="N156" s="73"/>
      <c r="O156" s="80"/>
    </row>
    <row r="157" spans="1:15" ht="19.5" customHeight="1" x14ac:dyDescent="0.25">
      <c r="A157" s="133"/>
      <c r="B157" s="135" t="s">
        <v>206</v>
      </c>
      <c r="C157" s="135"/>
      <c r="D157" s="135"/>
      <c r="E157" s="82">
        <v>1530</v>
      </c>
      <c r="F157" s="112">
        <f>F149</f>
        <v>0.31550099565472101</v>
      </c>
      <c r="G157" s="66"/>
      <c r="H157" s="66"/>
      <c r="I157" s="104"/>
      <c r="J157" s="73"/>
      <c r="K157" s="74"/>
    </row>
    <row r="158" spans="1:15" ht="19.5" customHeight="1" x14ac:dyDescent="0.25">
      <c r="A158" s="133"/>
      <c r="B158" s="135" t="s">
        <v>197</v>
      </c>
      <c r="C158" s="135"/>
      <c r="D158" s="135"/>
      <c r="E158" s="82">
        <v>1540</v>
      </c>
      <c r="F158" s="53">
        <f>SUM(F156*F157)</f>
        <v>522629.11365082901</v>
      </c>
      <c r="G158" s="66"/>
      <c r="H158" s="66"/>
      <c r="I158" s="83"/>
    </row>
    <row r="159" spans="1:15" ht="19.5" customHeight="1" x14ac:dyDescent="0.25">
      <c r="A159" s="133"/>
      <c r="B159" s="136" t="s">
        <v>187</v>
      </c>
      <c r="C159" s="137"/>
      <c r="D159" s="137"/>
      <c r="E159" s="137"/>
      <c r="F159" s="138"/>
      <c r="G159" s="66"/>
      <c r="H159" s="66"/>
    </row>
    <row r="160" spans="1:15" ht="19.5" customHeight="1" x14ac:dyDescent="0.25">
      <c r="A160" s="133"/>
      <c r="B160" s="135" t="s">
        <v>189</v>
      </c>
      <c r="C160" s="135"/>
      <c r="D160" s="135"/>
      <c r="E160" s="82">
        <v>1550</v>
      </c>
      <c r="F160" s="53">
        <f>F158</f>
        <v>522629.11365082901</v>
      </c>
      <c r="G160" s="66"/>
      <c r="H160" s="66"/>
    </row>
    <row r="161" spans="1:8" ht="19.5" customHeight="1" x14ac:dyDescent="0.25">
      <c r="A161" s="133"/>
      <c r="B161" s="128" t="s">
        <v>194</v>
      </c>
      <c r="C161" s="128"/>
      <c r="D161" s="128"/>
      <c r="E161" s="82">
        <v>1560</v>
      </c>
      <c r="F161" s="99">
        <f>F154</f>
        <v>0.64</v>
      </c>
      <c r="G161" s="66"/>
      <c r="H161" s="66"/>
    </row>
    <row r="162" spans="1:8" ht="19.5" customHeight="1" x14ac:dyDescent="0.25">
      <c r="A162" s="134"/>
      <c r="B162" s="139" t="s">
        <v>188</v>
      </c>
      <c r="C162" s="140"/>
      <c r="D162" s="141"/>
      <c r="E162" s="111">
        <v>1570</v>
      </c>
      <c r="F162" s="53">
        <f>SUM(F160*F161)</f>
        <v>334482.63273653056</v>
      </c>
      <c r="G162" s="66"/>
      <c r="H162" s="66"/>
    </row>
    <row r="163" spans="1:8" ht="15.75" thickBot="1" x14ac:dyDescent="0.3">
      <c r="A163" s="84"/>
      <c r="B163" s="84"/>
      <c r="C163" s="84"/>
      <c r="D163" s="84"/>
      <c r="E163" s="84"/>
      <c r="F163" s="85"/>
    </row>
    <row r="164" spans="1:8" ht="15" customHeight="1" x14ac:dyDescent="0.25">
      <c r="A164" s="84"/>
      <c r="B164" s="118" t="s">
        <v>217</v>
      </c>
      <c r="C164" s="119"/>
      <c r="D164" s="120"/>
      <c r="E164" s="116"/>
      <c r="F164" s="116"/>
    </row>
    <row r="165" spans="1:8" x14ac:dyDescent="0.25">
      <c r="A165" s="84"/>
      <c r="B165" s="121"/>
      <c r="C165" s="122"/>
      <c r="D165" s="123"/>
      <c r="E165" s="116"/>
      <c r="F165" s="116"/>
    </row>
    <row r="166" spans="1:8" x14ac:dyDescent="0.25">
      <c r="A166" s="84"/>
      <c r="B166" s="121"/>
      <c r="C166" s="122"/>
      <c r="D166" s="123"/>
      <c r="E166" s="116"/>
      <c r="F166" s="116"/>
    </row>
    <row r="167" spans="1:8" x14ac:dyDescent="0.25">
      <c r="A167" s="84"/>
      <c r="B167" s="121"/>
      <c r="C167" s="122"/>
      <c r="D167" s="123"/>
      <c r="E167" s="116"/>
      <c r="F167" s="116"/>
    </row>
    <row r="168" spans="1:8" x14ac:dyDescent="0.25">
      <c r="A168" s="84"/>
      <c r="B168" s="121"/>
      <c r="C168" s="122"/>
      <c r="D168" s="123"/>
      <c r="E168" s="116"/>
      <c r="F168" s="117"/>
    </row>
    <row r="169" spans="1:8" x14ac:dyDescent="0.25">
      <c r="A169" s="84"/>
      <c r="B169" s="121"/>
      <c r="C169" s="122"/>
      <c r="D169" s="123"/>
      <c r="E169" s="116"/>
      <c r="F169" s="117"/>
    </row>
    <row r="170" spans="1:8" x14ac:dyDescent="0.25">
      <c r="A170" s="84"/>
      <c r="B170" s="121"/>
      <c r="C170" s="122"/>
      <c r="D170" s="123"/>
      <c r="E170" s="116"/>
      <c r="F170" s="117"/>
    </row>
    <row r="171" spans="1:8" x14ac:dyDescent="0.25">
      <c r="A171" s="84"/>
      <c r="B171" s="121"/>
      <c r="C171" s="122"/>
      <c r="D171" s="123"/>
      <c r="E171" s="116"/>
      <c r="F171" s="117"/>
    </row>
    <row r="172" spans="1:8" ht="15.75" thickBot="1" x14ac:dyDescent="0.3">
      <c r="A172" s="84"/>
      <c r="B172" s="124"/>
      <c r="C172" s="125"/>
      <c r="D172" s="126"/>
      <c r="E172" s="84"/>
      <c r="F172" s="85"/>
    </row>
    <row r="173" spans="1:8" x14ac:dyDescent="0.25">
      <c r="A173" s="84"/>
      <c r="B173" s="116"/>
      <c r="C173" s="116"/>
      <c r="D173" s="116"/>
      <c r="E173" s="84"/>
      <c r="F173" s="85"/>
    </row>
    <row r="174" spans="1:8" x14ac:dyDescent="0.25">
      <c r="A174" s="84"/>
      <c r="B174" s="84"/>
      <c r="C174" s="84"/>
      <c r="D174" s="84"/>
      <c r="E174" s="84"/>
      <c r="F174" s="85"/>
    </row>
    <row r="175" spans="1:8" x14ac:dyDescent="0.25">
      <c r="A175" s="84"/>
      <c r="B175" s="84"/>
      <c r="C175" s="84"/>
      <c r="D175" s="84"/>
      <c r="E175" s="84"/>
      <c r="F175" s="85"/>
    </row>
    <row r="176" spans="1:8" x14ac:dyDescent="0.25">
      <c r="A176" s="84"/>
      <c r="B176" s="84"/>
      <c r="C176" s="84"/>
      <c r="D176" s="84"/>
      <c r="E176" s="84"/>
      <c r="F176" s="85"/>
    </row>
    <row r="177" spans="1:6" x14ac:dyDescent="0.25">
      <c r="A177" s="84"/>
      <c r="B177" s="84"/>
      <c r="C177" s="84"/>
      <c r="D177" s="84"/>
      <c r="E177" s="84"/>
      <c r="F177" s="85"/>
    </row>
    <row r="178" spans="1:6" x14ac:dyDescent="0.25">
      <c r="A178" s="84"/>
      <c r="B178" s="84"/>
      <c r="C178" s="84"/>
      <c r="D178" s="84"/>
      <c r="E178" s="84"/>
      <c r="F178" s="85"/>
    </row>
    <row r="179" spans="1:6" x14ac:dyDescent="0.25">
      <c r="A179" s="84"/>
      <c r="B179" s="84"/>
      <c r="C179" s="84"/>
      <c r="D179" s="84"/>
      <c r="E179" s="84"/>
      <c r="F179" s="85"/>
    </row>
    <row r="180" spans="1:6" x14ac:dyDescent="0.25">
      <c r="A180" s="84"/>
      <c r="B180" s="84"/>
      <c r="C180" s="84"/>
      <c r="D180" s="84"/>
      <c r="E180" s="84"/>
      <c r="F180" s="85"/>
    </row>
    <row r="181" spans="1:6" x14ac:dyDescent="0.25">
      <c r="A181" s="84"/>
      <c r="B181" s="84"/>
      <c r="C181" s="84"/>
      <c r="D181" s="84"/>
      <c r="E181" s="84"/>
      <c r="F181" s="85"/>
    </row>
    <row r="182" spans="1:6" x14ac:dyDescent="0.25">
      <c r="A182" s="84"/>
      <c r="B182" s="84"/>
      <c r="C182" s="84"/>
      <c r="D182" s="84"/>
      <c r="E182" s="84"/>
      <c r="F182" s="85"/>
    </row>
    <row r="183" spans="1:6" x14ac:dyDescent="0.25">
      <c r="A183" s="84"/>
      <c r="B183" s="84"/>
      <c r="C183" s="84"/>
      <c r="D183" s="84"/>
      <c r="E183" s="84"/>
      <c r="F183" s="85"/>
    </row>
    <row r="184" spans="1:6" x14ac:dyDescent="0.25">
      <c r="A184" s="84"/>
      <c r="B184" s="84"/>
      <c r="C184" s="84"/>
      <c r="D184" s="84"/>
      <c r="E184" s="84"/>
      <c r="F184" s="85"/>
    </row>
    <row r="185" spans="1:6" x14ac:dyDescent="0.25">
      <c r="A185" s="84"/>
      <c r="B185" s="84"/>
      <c r="C185" s="84"/>
      <c r="D185" s="84"/>
      <c r="E185" s="84"/>
      <c r="F185" s="85"/>
    </row>
    <row r="186" spans="1:6" x14ac:dyDescent="0.25">
      <c r="A186" s="84"/>
      <c r="B186" s="84"/>
      <c r="C186" s="84"/>
      <c r="D186" s="84"/>
      <c r="E186" s="84"/>
      <c r="F186" s="85"/>
    </row>
    <row r="187" spans="1:6" x14ac:dyDescent="0.25">
      <c r="A187" s="84"/>
      <c r="B187" s="84"/>
      <c r="C187" s="84"/>
      <c r="D187" s="84"/>
      <c r="E187" s="84"/>
      <c r="F187" s="85"/>
    </row>
    <row r="188" spans="1:6" x14ac:dyDescent="0.25">
      <c r="A188" s="84"/>
      <c r="B188" s="84"/>
      <c r="C188" s="84"/>
      <c r="D188" s="84"/>
      <c r="E188" s="84"/>
      <c r="F188" s="85"/>
    </row>
    <row r="189" spans="1:6" x14ac:dyDescent="0.25">
      <c r="A189" s="66"/>
      <c r="B189" s="66"/>
      <c r="C189" s="66"/>
      <c r="D189" s="66"/>
      <c r="E189" s="66"/>
      <c r="F189" s="83"/>
    </row>
    <row r="190" spans="1:6" x14ac:dyDescent="0.25">
      <c r="A190" s="66"/>
      <c r="B190" s="66"/>
      <c r="C190" s="66"/>
      <c r="D190" s="66"/>
      <c r="E190" s="66"/>
      <c r="F190" s="83"/>
    </row>
    <row r="191" spans="1:6" x14ac:dyDescent="0.25">
      <c r="A191" s="66"/>
      <c r="B191" s="66"/>
      <c r="C191" s="66"/>
      <c r="D191" s="66"/>
      <c r="E191" s="66"/>
      <c r="F191" s="83"/>
    </row>
    <row r="192" spans="1:6" x14ac:dyDescent="0.25">
      <c r="A192" s="66"/>
      <c r="B192" s="66"/>
      <c r="C192" s="66"/>
      <c r="D192" s="66"/>
      <c r="E192" s="66"/>
      <c r="F192" s="83"/>
    </row>
    <row r="193" spans="1:6" x14ac:dyDescent="0.25">
      <c r="A193" s="66"/>
      <c r="B193" s="66"/>
      <c r="C193" s="66"/>
      <c r="D193" s="66"/>
      <c r="E193" s="66"/>
      <c r="F193" s="83"/>
    </row>
    <row r="194" spans="1:6" x14ac:dyDescent="0.25">
      <c r="A194" s="66"/>
      <c r="B194" s="66"/>
      <c r="C194" s="66"/>
      <c r="D194" s="66"/>
      <c r="E194" s="66"/>
      <c r="F194" s="83"/>
    </row>
    <row r="195" spans="1:6" x14ac:dyDescent="0.25">
      <c r="A195" s="66"/>
      <c r="B195" s="66"/>
      <c r="C195" s="66"/>
      <c r="D195" s="66"/>
      <c r="E195" s="66"/>
      <c r="F195" s="83"/>
    </row>
    <row r="196" spans="1:6" x14ac:dyDescent="0.25">
      <c r="A196" s="66"/>
      <c r="B196" s="66"/>
      <c r="C196" s="66"/>
      <c r="D196" s="66"/>
      <c r="E196" s="66"/>
      <c r="F196" s="83"/>
    </row>
    <row r="197" spans="1:6" x14ac:dyDescent="0.25">
      <c r="A197" s="66"/>
      <c r="B197" s="66"/>
      <c r="C197" s="66"/>
      <c r="D197" s="66"/>
      <c r="E197" s="66"/>
      <c r="F197" s="83"/>
    </row>
    <row r="198" spans="1:6" x14ac:dyDescent="0.25">
      <c r="A198" s="66"/>
      <c r="B198" s="66"/>
      <c r="C198" s="66"/>
      <c r="D198" s="66"/>
      <c r="E198" s="66"/>
      <c r="F198" s="83"/>
    </row>
    <row r="199" spans="1:6" x14ac:dyDescent="0.25">
      <c r="A199" s="66"/>
      <c r="B199" s="66"/>
      <c r="C199" s="66"/>
      <c r="D199" s="66"/>
      <c r="E199" s="66"/>
      <c r="F199" s="83"/>
    </row>
    <row r="200" spans="1:6" x14ac:dyDescent="0.25">
      <c r="A200" s="66"/>
      <c r="B200" s="66"/>
      <c r="C200" s="66"/>
      <c r="D200" s="66"/>
      <c r="E200" s="66"/>
      <c r="F200" s="83"/>
    </row>
    <row r="201" spans="1:6" x14ac:dyDescent="0.25">
      <c r="A201" s="66"/>
      <c r="B201" s="66"/>
      <c r="C201" s="66"/>
      <c r="D201" s="66"/>
      <c r="E201" s="66"/>
      <c r="F201" s="83"/>
    </row>
    <row r="202" spans="1:6" x14ac:dyDescent="0.25">
      <c r="A202" s="66"/>
      <c r="B202" s="66"/>
      <c r="C202" s="66"/>
      <c r="D202" s="66"/>
      <c r="E202" s="66"/>
      <c r="F202" s="83"/>
    </row>
    <row r="203" spans="1:6" x14ac:dyDescent="0.25">
      <c r="A203" s="66"/>
      <c r="B203" s="66"/>
      <c r="C203" s="66"/>
      <c r="D203" s="66"/>
      <c r="E203" s="66"/>
      <c r="F203" s="83"/>
    </row>
    <row r="204" spans="1:6" x14ac:dyDescent="0.25">
      <c r="A204" s="66"/>
      <c r="B204" s="66"/>
      <c r="C204" s="66"/>
      <c r="D204" s="66"/>
      <c r="E204" s="66"/>
      <c r="F204" s="83"/>
    </row>
    <row r="205" spans="1:6" x14ac:dyDescent="0.25">
      <c r="A205" s="66"/>
      <c r="B205" s="66"/>
      <c r="C205" s="66"/>
      <c r="D205" s="66"/>
      <c r="E205" s="66"/>
      <c r="F205" s="83"/>
    </row>
    <row r="206" spans="1:6" x14ac:dyDescent="0.25">
      <c r="A206" s="66"/>
      <c r="B206" s="66"/>
      <c r="C206" s="66"/>
      <c r="D206" s="66"/>
      <c r="E206" s="66"/>
      <c r="F206" s="83"/>
    </row>
    <row r="207" spans="1:6" x14ac:dyDescent="0.25">
      <c r="A207" s="66"/>
      <c r="B207" s="66"/>
      <c r="C207" s="66"/>
      <c r="D207" s="66"/>
      <c r="E207" s="66"/>
      <c r="F207" s="83"/>
    </row>
    <row r="208" spans="1:6" x14ac:dyDescent="0.25">
      <c r="A208" s="66"/>
      <c r="B208" s="66"/>
      <c r="C208" s="66"/>
      <c r="D208" s="66"/>
      <c r="E208" s="66"/>
      <c r="F208" s="83"/>
    </row>
    <row r="209" spans="1:6" x14ac:dyDescent="0.25">
      <c r="A209" s="66"/>
      <c r="B209" s="66"/>
      <c r="C209" s="66"/>
      <c r="D209" s="66"/>
      <c r="E209" s="66"/>
      <c r="F209" s="83"/>
    </row>
    <row r="210" spans="1:6" x14ac:dyDescent="0.25">
      <c r="A210" s="66"/>
      <c r="B210" s="66"/>
      <c r="C210" s="66"/>
      <c r="D210" s="66"/>
      <c r="E210" s="66"/>
      <c r="F210" s="83"/>
    </row>
    <row r="211" spans="1:6" x14ac:dyDescent="0.25">
      <c r="A211" s="66"/>
      <c r="B211" s="66"/>
      <c r="C211" s="66"/>
      <c r="D211" s="66"/>
      <c r="E211" s="66"/>
      <c r="F211" s="83"/>
    </row>
    <row r="212" spans="1:6" x14ac:dyDescent="0.25">
      <c r="A212" s="66"/>
      <c r="B212" s="66"/>
      <c r="C212" s="66"/>
      <c r="D212" s="66"/>
      <c r="E212" s="66"/>
      <c r="F212" s="83"/>
    </row>
    <row r="213" spans="1:6" x14ac:dyDescent="0.25">
      <c r="A213" s="66"/>
      <c r="B213" s="66"/>
      <c r="C213" s="66"/>
      <c r="D213" s="66"/>
      <c r="E213" s="66"/>
      <c r="F213" s="83"/>
    </row>
    <row r="214" spans="1:6" x14ac:dyDescent="0.25">
      <c r="A214" s="66"/>
      <c r="B214" s="66"/>
      <c r="C214" s="66"/>
      <c r="D214" s="66"/>
      <c r="E214" s="66"/>
      <c r="F214" s="83"/>
    </row>
    <row r="215" spans="1:6" x14ac:dyDescent="0.25">
      <c r="A215" s="66"/>
      <c r="B215" s="66"/>
      <c r="C215" s="66"/>
      <c r="D215" s="66"/>
      <c r="E215" s="66"/>
      <c r="F215" s="83"/>
    </row>
    <row r="216" spans="1:6" x14ac:dyDescent="0.25">
      <c r="A216" s="66"/>
      <c r="B216" s="66"/>
      <c r="C216" s="66"/>
      <c r="D216" s="66"/>
      <c r="E216" s="66"/>
      <c r="F216" s="83"/>
    </row>
    <row r="217" spans="1:6" x14ac:dyDescent="0.25">
      <c r="A217" s="66"/>
      <c r="B217" s="66"/>
      <c r="C217" s="66"/>
      <c r="D217" s="66"/>
      <c r="E217" s="66"/>
      <c r="F217" s="83"/>
    </row>
    <row r="218" spans="1:6" x14ac:dyDescent="0.25">
      <c r="A218" s="66"/>
      <c r="B218" s="66"/>
      <c r="C218" s="66"/>
      <c r="D218" s="66"/>
      <c r="E218" s="66"/>
      <c r="F218" s="83"/>
    </row>
  </sheetData>
  <sheetProtection selectLockedCells="1"/>
  <mergeCells count="159">
    <mergeCell ref="A138:D138"/>
    <mergeCell ref="A139:D139"/>
    <mergeCell ref="B131:D131"/>
    <mergeCell ref="B132:D132"/>
    <mergeCell ref="B133:D133"/>
    <mergeCell ref="B134:D134"/>
    <mergeCell ref="B135:D135"/>
    <mergeCell ref="B136:D136"/>
    <mergeCell ref="B125:D125"/>
    <mergeCell ref="B126:F126"/>
    <mergeCell ref="B127:D127"/>
    <mergeCell ref="B128:D128"/>
    <mergeCell ref="B129:D129"/>
    <mergeCell ref="B130:D130"/>
    <mergeCell ref="B117:D117"/>
    <mergeCell ref="A118:F118"/>
    <mergeCell ref="A119:A137"/>
    <mergeCell ref="B119:F119"/>
    <mergeCell ref="B120:D120"/>
    <mergeCell ref="B121:D121"/>
    <mergeCell ref="B137:D137"/>
    <mergeCell ref="B122:D122"/>
    <mergeCell ref="B123:D123"/>
    <mergeCell ref="B124:D124"/>
    <mergeCell ref="A102:F102"/>
    <mergeCell ref="B103:D103"/>
    <mergeCell ref="C104:D104"/>
    <mergeCell ref="E104:F104"/>
    <mergeCell ref="B95:D95"/>
    <mergeCell ref="B96:D96"/>
    <mergeCell ref="B97:D97"/>
    <mergeCell ref="B98:D98"/>
    <mergeCell ref="B99:D99"/>
    <mergeCell ref="B100:D100"/>
    <mergeCell ref="A78:F78"/>
    <mergeCell ref="A79:A101"/>
    <mergeCell ref="B79:F79"/>
    <mergeCell ref="B80:D80"/>
    <mergeCell ref="B81:F81"/>
    <mergeCell ref="B82:D82"/>
    <mergeCell ref="B89:D89"/>
    <mergeCell ref="B90:D90"/>
    <mergeCell ref="B91:D91"/>
    <mergeCell ref="B92:D92"/>
    <mergeCell ref="B93:D93"/>
    <mergeCell ref="B94:D94"/>
    <mergeCell ref="B83:D83"/>
    <mergeCell ref="B84:D84"/>
    <mergeCell ref="B85:D85"/>
    <mergeCell ref="B86:D86"/>
    <mergeCell ref="B87:D87"/>
    <mergeCell ref="B88:D88"/>
    <mergeCell ref="B101:D101"/>
    <mergeCell ref="A74:F74"/>
    <mergeCell ref="B63:D63"/>
    <mergeCell ref="B64:D64"/>
    <mergeCell ref="B65:D65"/>
    <mergeCell ref="B66:D66"/>
    <mergeCell ref="B67:D67"/>
    <mergeCell ref="B68:D68"/>
    <mergeCell ref="A75:A77"/>
    <mergeCell ref="B75:D75"/>
    <mergeCell ref="B76:D76"/>
    <mergeCell ref="B77:D77"/>
    <mergeCell ref="A56:F56"/>
    <mergeCell ref="A57:A73"/>
    <mergeCell ref="B57:D57"/>
    <mergeCell ref="B58:D58"/>
    <mergeCell ref="B59:D59"/>
    <mergeCell ref="B60:D60"/>
    <mergeCell ref="B61:D61"/>
    <mergeCell ref="B62:D62"/>
    <mergeCell ref="B69:D69"/>
    <mergeCell ref="B70:D70"/>
    <mergeCell ref="B71:D71"/>
    <mergeCell ref="B72:D72"/>
    <mergeCell ref="B73:D73"/>
    <mergeCell ref="B48:D48"/>
    <mergeCell ref="B49:F49"/>
    <mergeCell ref="B50:D50"/>
    <mergeCell ref="B51:D51"/>
    <mergeCell ref="B52:D52"/>
    <mergeCell ref="B53:D53"/>
    <mergeCell ref="B39:D39"/>
    <mergeCell ref="B40:D40"/>
    <mergeCell ref="B41:D41"/>
    <mergeCell ref="A42:F42"/>
    <mergeCell ref="A43:A55"/>
    <mergeCell ref="B43:F43"/>
    <mergeCell ref="B44:D44"/>
    <mergeCell ref="B45:D45"/>
    <mergeCell ref="B46:D46"/>
    <mergeCell ref="B47:D47"/>
    <mergeCell ref="B54:D54"/>
    <mergeCell ref="B55:D55"/>
    <mergeCell ref="B22:D22"/>
    <mergeCell ref="B23:D23"/>
    <mergeCell ref="B24:D24"/>
    <mergeCell ref="B32:F32"/>
    <mergeCell ref="B33:D33"/>
    <mergeCell ref="B34:D34"/>
    <mergeCell ref="B35:D35"/>
    <mergeCell ref="B36:D36"/>
    <mergeCell ref="B37:D37"/>
    <mergeCell ref="B26:D26"/>
    <mergeCell ref="B27:F27"/>
    <mergeCell ref="B28:D28"/>
    <mergeCell ref="B29:D29"/>
    <mergeCell ref="B30:D30"/>
    <mergeCell ref="B31:D31"/>
    <mergeCell ref="B25:D25"/>
    <mergeCell ref="B162:D162"/>
    <mergeCell ref="B38:D38"/>
    <mergeCell ref="B15:D15"/>
    <mergeCell ref="A1:F1"/>
    <mergeCell ref="A2:E2"/>
    <mergeCell ref="A3:F3"/>
    <mergeCell ref="A4:A5"/>
    <mergeCell ref="B4:D4"/>
    <mergeCell ref="B5:D5"/>
    <mergeCell ref="A6:F6"/>
    <mergeCell ref="B7:F7"/>
    <mergeCell ref="B8:D8"/>
    <mergeCell ref="B9:D9"/>
    <mergeCell ref="B10:D10"/>
    <mergeCell ref="B11:D11"/>
    <mergeCell ref="B12:D12"/>
    <mergeCell ref="B13:F13"/>
    <mergeCell ref="B14:D14"/>
    <mergeCell ref="B16:F16"/>
    <mergeCell ref="B17:D17"/>
    <mergeCell ref="A18:F18"/>
    <mergeCell ref="B19:F19"/>
    <mergeCell ref="B20:D20"/>
    <mergeCell ref="B21:D21"/>
    <mergeCell ref="B164:D172"/>
    <mergeCell ref="A140:F140"/>
    <mergeCell ref="B143:D143"/>
    <mergeCell ref="B142:D142"/>
    <mergeCell ref="B141:D141"/>
    <mergeCell ref="B144:D144"/>
    <mergeCell ref="B145:F145"/>
    <mergeCell ref="B150:F150"/>
    <mergeCell ref="B155:F155"/>
    <mergeCell ref="B152:D152"/>
    <mergeCell ref="B146:D146"/>
    <mergeCell ref="B147:D147"/>
    <mergeCell ref="B148:D148"/>
    <mergeCell ref="A141:A162"/>
    <mergeCell ref="B149:D149"/>
    <mergeCell ref="B151:D151"/>
    <mergeCell ref="B153:D153"/>
    <mergeCell ref="B154:D154"/>
    <mergeCell ref="B156:D156"/>
    <mergeCell ref="B157:D157"/>
    <mergeCell ref="B158:D158"/>
    <mergeCell ref="B160:D160"/>
    <mergeCell ref="B161:D161"/>
    <mergeCell ref="B159:F159"/>
  </mergeCells>
  <dataValidations count="1">
    <dataValidation type="list" allowBlank="1" showInputMessage="1" showErrorMessage="1" sqref="F4:F5">
      <formula1>$H$4:$H$5</formula1>
    </dataValidation>
  </dataValidations>
  <pageMargins left="0.25" right="0.25" top="0.75" bottom="0.75" header="0.3" footer="0.3"/>
  <pageSetup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143"/>
  <sheetViews>
    <sheetView topLeftCell="A82" zoomScaleNormal="100" workbookViewId="0">
      <selection activeCell="F12" sqref="F12 F14 F16 H15"/>
    </sheetView>
  </sheetViews>
  <sheetFormatPr defaultColWidth="9.140625" defaultRowHeight="20.25" customHeight="1" x14ac:dyDescent="0.25"/>
  <cols>
    <col min="1" max="1" width="9.140625" style="1"/>
    <col min="2" max="2" width="72.28515625" style="1" customWidth="1"/>
    <col min="3" max="3" width="5.7109375" style="3" customWidth="1"/>
    <col min="4" max="4" width="14.7109375" style="1" customWidth="1"/>
    <col min="5" max="5" width="5.7109375" style="3" customWidth="1"/>
    <col min="6" max="6" width="14.7109375" style="2" customWidth="1"/>
    <col min="7" max="7" width="5.5703125" style="1" customWidth="1"/>
    <col min="8" max="8" width="6.7109375" style="1" hidden="1" customWidth="1"/>
    <col min="9" max="16384" width="9.140625" style="1"/>
  </cols>
  <sheetData>
    <row r="1" spans="1:8" ht="66" customHeight="1" x14ac:dyDescent="0.3">
      <c r="A1" s="177" t="s">
        <v>3</v>
      </c>
      <c r="B1" s="177"/>
      <c r="C1" s="177"/>
      <c r="D1" s="177"/>
      <c r="E1" s="177"/>
      <c r="F1" s="177"/>
    </row>
    <row r="2" spans="1:8" ht="93" customHeight="1" x14ac:dyDescent="0.3">
      <c r="A2" s="174" t="s">
        <v>125</v>
      </c>
      <c r="B2" s="175"/>
      <c r="C2" s="175"/>
      <c r="D2" s="175"/>
      <c r="E2" s="175"/>
      <c r="F2" s="4"/>
    </row>
    <row r="3" spans="1:8" ht="20.25" customHeight="1" x14ac:dyDescent="0.3">
      <c r="A3" s="177" t="s">
        <v>4</v>
      </c>
      <c r="B3" s="177"/>
      <c r="C3" s="177"/>
      <c r="D3" s="177"/>
      <c r="E3" s="177"/>
      <c r="F3" s="177"/>
    </row>
    <row r="4" spans="1:8" ht="30" customHeight="1" x14ac:dyDescent="0.25">
      <c r="A4" s="180"/>
      <c r="B4" s="176" t="s">
        <v>5</v>
      </c>
      <c r="C4" s="176"/>
      <c r="D4" s="176"/>
      <c r="E4" s="5">
        <v>10</v>
      </c>
      <c r="F4" s="23" t="s">
        <v>133</v>
      </c>
      <c r="G4" s="38"/>
    </row>
    <row r="5" spans="1:8" ht="30" customHeight="1" x14ac:dyDescent="0.25">
      <c r="A5" s="180"/>
      <c r="B5" s="176" t="s">
        <v>6</v>
      </c>
      <c r="C5" s="176"/>
      <c r="D5" s="176"/>
      <c r="E5" s="5">
        <v>20</v>
      </c>
      <c r="F5" s="23" t="s">
        <v>132</v>
      </c>
    </row>
    <row r="6" spans="1:8" ht="20.25" customHeight="1" x14ac:dyDescent="0.3">
      <c r="A6" s="177" t="s">
        <v>7</v>
      </c>
      <c r="B6" s="177"/>
      <c r="C6" s="177"/>
      <c r="D6" s="177"/>
      <c r="E6" s="177"/>
      <c r="F6" s="177"/>
    </row>
    <row r="7" spans="1:8" ht="20.25" customHeight="1" x14ac:dyDescent="0.25">
      <c r="A7" s="181"/>
      <c r="B7" s="178" t="s">
        <v>8</v>
      </c>
      <c r="C7" s="178"/>
      <c r="D7" s="178"/>
      <c r="E7" s="178"/>
      <c r="F7" s="178"/>
    </row>
    <row r="8" spans="1:8" ht="20.25" customHeight="1" x14ac:dyDescent="0.25">
      <c r="A8" s="181"/>
      <c r="B8" s="179" t="s">
        <v>9</v>
      </c>
      <c r="C8" s="179"/>
      <c r="D8" s="179"/>
      <c r="E8" s="6">
        <v>30</v>
      </c>
      <c r="F8" s="13"/>
    </row>
    <row r="9" spans="1:8" ht="20.25" customHeight="1" x14ac:dyDescent="0.25">
      <c r="A9" s="181"/>
      <c r="B9" s="179" t="s">
        <v>10</v>
      </c>
      <c r="C9" s="179"/>
      <c r="D9" s="179"/>
      <c r="E9" s="6">
        <v>40</v>
      </c>
      <c r="F9" s="13"/>
    </row>
    <row r="10" spans="1:8" ht="20.25" customHeight="1" x14ac:dyDescent="0.25">
      <c r="A10" s="181"/>
      <c r="B10" s="179" t="s">
        <v>11</v>
      </c>
      <c r="C10" s="179"/>
      <c r="D10" s="179"/>
      <c r="E10" s="6">
        <v>50</v>
      </c>
      <c r="F10" s="13"/>
    </row>
    <row r="11" spans="1:8" ht="20.25" customHeight="1" x14ac:dyDescent="0.25">
      <c r="A11" s="181"/>
      <c r="B11" s="179" t="s">
        <v>12</v>
      </c>
      <c r="C11" s="179"/>
      <c r="D11" s="179"/>
      <c r="E11" s="6">
        <v>60</v>
      </c>
      <c r="F11" s="13"/>
    </row>
    <row r="12" spans="1:8" ht="20.25" customHeight="1" x14ac:dyDescent="0.25">
      <c r="A12" s="181"/>
      <c r="B12" s="178" t="s">
        <v>13</v>
      </c>
      <c r="C12" s="178"/>
      <c r="D12" s="178"/>
      <c r="E12" s="7">
        <v>70</v>
      </c>
      <c r="F12" s="19">
        <f>SUM(F8:F11)</f>
        <v>0</v>
      </c>
    </row>
    <row r="13" spans="1:8" ht="20.25" customHeight="1" x14ac:dyDescent="0.25">
      <c r="A13" s="181"/>
      <c r="B13" s="178" t="s">
        <v>14</v>
      </c>
      <c r="C13" s="178"/>
      <c r="D13" s="178"/>
      <c r="E13" s="178"/>
      <c r="F13" s="178"/>
    </row>
    <row r="14" spans="1:8" ht="20.25" customHeight="1" x14ac:dyDescent="0.25">
      <c r="A14" s="181"/>
      <c r="B14" s="179" t="s">
        <v>15</v>
      </c>
      <c r="C14" s="179"/>
      <c r="D14" s="179"/>
      <c r="E14" s="6">
        <v>80</v>
      </c>
      <c r="F14" s="13"/>
    </row>
    <row r="15" spans="1:8" ht="20.25" customHeight="1" x14ac:dyDescent="0.25">
      <c r="A15" s="181"/>
      <c r="B15" s="178" t="s">
        <v>16</v>
      </c>
      <c r="C15" s="178"/>
      <c r="D15" s="178"/>
      <c r="E15" s="178"/>
      <c r="F15" s="178"/>
      <c r="H15" s="24" t="s">
        <v>131</v>
      </c>
    </row>
    <row r="16" spans="1:8" ht="20.25" customHeight="1" x14ac:dyDescent="0.25">
      <c r="A16" s="181"/>
      <c r="B16" s="179" t="s">
        <v>16</v>
      </c>
      <c r="C16" s="179"/>
      <c r="D16" s="179"/>
      <c r="E16" s="6">
        <v>90</v>
      </c>
      <c r="F16" s="13"/>
      <c r="G16" s="24">
        <f>IF(F12-F14+F16=0,0,H15)</f>
        <v>0</v>
      </c>
    </row>
    <row r="17" spans="1:7" ht="20.25" customHeight="1" x14ac:dyDescent="0.25">
      <c r="A17" s="177" t="s">
        <v>87</v>
      </c>
      <c r="B17" s="177"/>
      <c r="C17" s="177"/>
      <c r="D17" s="177"/>
      <c r="E17" s="177"/>
      <c r="F17" s="177"/>
    </row>
    <row r="18" spans="1:7" ht="20.25" customHeight="1" x14ac:dyDescent="0.25">
      <c r="A18" s="181"/>
      <c r="B18" s="178" t="s">
        <v>22</v>
      </c>
      <c r="C18" s="178"/>
      <c r="D18" s="178"/>
      <c r="E18" s="178"/>
      <c r="F18" s="178"/>
    </row>
    <row r="19" spans="1:7" ht="20.25" customHeight="1" x14ac:dyDescent="0.25">
      <c r="A19" s="181"/>
      <c r="B19" s="182" t="s">
        <v>17</v>
      </c>
      <c r="C19" s="182"/>
      <c r="D19" s="182"/>
      <c r="E19" s="8">
        <v>170</v>
      </c>
      <c r="F19" s="13"/>
    </row>
    <row r="20" spans="1:7" ht="20.25" customHeight="1" x14ac:dyDescent="0.25">
      <c r="A20" s="181"/>
      <c r="B20" s="182" t="s">
        <v>18</v>
      </c>
      <c r="C20" s="182"/>
      <c r="D20" s="182"/>
      <c r="E20" s="8">
        <v>180</v>
      </c>
      <c r="F20" s="13"/>
    </row>
    <row r="21" spans="1:7" ht="20.25" customHeight="1" x14ac:dyDescent="0.25">
      <c r="A21" s="181"/>
      <c r="B21" s="182" t="s">
        <v>19</v>
      </c>
      <c r="C21" s="182"/>
      <c r="D21" s="182"/>
      <c r="E21" s="8">
        <v>190</v>
      </c>
      <c r="F21" s="13"/>
    </row>
    <row r="22" spans="1:7" ht="20.25" customHeight="1" x14ac:dyDescent="0.25">
      <c r="A22" s="181"/>
      <c r="B22" s="182" t="s">
        <v>20</v>
      </c>
      <c r="C22" s="182"/>
      <c r="D22" s="182"/>
      <c r="E22" s="8">
        <v>200</v>
      </c>
      <c r="F22" s="13"/>
    </row>
    <row r="23" spans="1:7" ht="20.25" customHeight="1" x14ac:dyDescent="0.25">
      <c r="A23" s="181"/>
      <c r="B23" s="182" t="s">
        <v>21</v>
      </c>
      <c r="C23" s="182"/>
      <c r="D23" s="182"/>
      <c r="E23" s="8">
        <v>210</v>
      </c>
      <c r="F23" s="13"/>
    </row>
    <row r="24" spans="1:7" ht="20.25" customHeight="1" x14ac:dyDescent="0.25">
      <c r="A24" s="181"/>
      <c r="B24" s="178" t="s">
        <v>23</v>
      </c>
      <c r="C24" s="178"/>
      <c r="D24" s="178"/>
      <c r="E24" s="7">
        <v>220</v>
      </c>
      <c r="F24" s="19">
        <f>SUM(F19:F23)</f>
        <v>0</v>
      </c>
    </row>
    <row r="25" spans="1:7" ht="20.25" customHeight="1" x14ac:dyDescent="0.25">
      <c r="A25" s="181"/>
      <c r="B25" s="178" t="s">
        <v>24</v>
      </c>
      <c r="C25" s="178"/>
      <c r="D25" s="178"/>
      <c r="E25" s="178"/>
      <c r="F25" s="178"/>
    </row>
    <row r="26" spans="1:7" ht="20.25" customHeight="1" x14ac:dyDescent="0.25">
      <c r="A26" s="181"/>
      <c r="B26" s="182" t="s">
        <v>25</v>
      </c>
      <c r="C26" s="182"/>
      <c r="D26" s="182"/>
      <c r="E26" s="8">
        <v>230</v>
      </c>
      <c r="F26" s="13"/>
    </row>
    <row r="27" spans="1:7" ht="20.25" customHeight="1" x14ac:dyDescent="0.25">
      <c r="A27" s="181"/>
      <c r="B27" s="182" t="s">
        <v>26</v>
      </c>
      <c r="C27" s="182"/>
      <c r="D27" s="182"/>
      <c r="E27" s="8">
        <v>240</v>
      </c>
      <c r="F27" s="13"/>
    </row>
    <row r="28" spans="1:7" ht="20.25" customHeight="1" x14ac:dyDescent="0.25">
      <c r="A28" s="181"/>
      <c r="B28" s="182" t="s">
        <v>27</v>
      </c>
      <c r="C28" s="182"/>
      <c r="D28" s="182"/>
      <c r="E28" s="8">
        <v>250</v>
      </c>
      <c r="F28" s="13"/>
    </row>
    <row r="29" spans="1:7" ht="20.25" customHeight="1" x14ac:dyDescent="0.25">
      <c r="A29" s="181"/>
      <c r="B29" s="178" t="s">
        <v>28</v>
      </c>
      <c r="C29" s="178"/>
      <c r="D29" s="178"/>
      <c r="E29" s="7">
        <v>260</v>
      </c>
      <c r="F29" s="19">
        <f>SUM(F26+F27-F28)</f>
        <v>0</v>
      </c>
    </row>
    <row r="30" spans="1:7" ht="20.25" customHeight="1" x14ac:dyDescent="0.25">
      <c r="A30" s="181"/>
      <c r="B30" s="178" t="s">
        <v>29</v>
      </c>
      <c r="C30" s="178"/>
      <c r="D30" s="178"/>
      <c r="E30" s="178"/>
      <c r="F30" s="178"/>
    </row>
    <row r="31" spans="1:7" ht="20.25" customHeight="1" x14ac:dyDescent="0.25">
      <c r="A31" s="181"/>
      <c r="B31" s="179" t="s">
        <v>30</v>
      </c>
      <c r="C31" s="179"/>
      <c r="D31" s="179"/>
      <c r="E31" s="8">
        <v>270</v>
      </c>
      <c r="F31" s="13"/>
    </row>
    <row r="32" spans="1:7" ht="20.25" customHeight="1" x14ac:dyDescent="0.25">
      <c r="A32" s="181"/>
      <c r="B32" s="179" t="s">
        <v>31</v>
      </c>
      <c r="C32" s="179"/>
      <c r="D32" s="179"/>
      <c r="E32" s="8">
        <v>280</v>
      </c>
      <c r="F32" s="13"/>
    </row>
    <row r="33" spans="1:7" ht="20.25" customHeight="1" x14ac:dyDescent="0.25">
      <c r="A33" s="181"/>
      <c r="B33" s="179" t="s">
        <v>32</v>
      </c>
      <c r="C33" s="179"/>
      <c r="D33" s="179"/>
      <c r="E33" s="8">
        <v>290</v>
      </c>
      <c r="F33" s="13"/>
    </row>
    <row r="34" spans="1:7" ht="20.25" customHeight="1" x14ac:dyDescent="0.25">
      <c r="A34" s="181"/>
      <c r="B34" s="182" t="s">
        <v>33</v>
      </c>
      <c r="C34" s="182"/>
      <c r="D34" s="182"/>
      <c r="E34" s="8">
        <v>300</v>
      </c>
      <c r="F34" s="13"/>
    </row>
    <row r="35" spans="1:7" ht="20.25" customHeight="1" x14ac:dyDescent="0.25">
      <c r="A35" s="181"/>
      <c r="B35" s="179" t="s">
        <v>34</v>
      </c>
      <c r="C35" s="179"/>
      <c r="D35" s="179"/>
      <c r="E35" s="8">
        <v>310</v>
      </c>
      <c r="F35" s="13"/>
    </row>
    <row r="36" spans="1:7" ht="20.25" customHeight="1" x14ac:dyDescent="0.25">
      <c r="A36" s="181"/>
      <c r="B36" s="182" t="s">
        <v>35</v>
      </c>
      <c r="C36" s="182"/>
      <c r="D36" s="182"/>
      <c r="E36" s="8">
        <v>320</v>
      </c>
      <c r="F36" s="13"/>
    </row>
    <row r="37" spans="1:7" ht="20.25" customHeight="1" x14ac:dyDescent="0.25">
      <c r="A37" s="181"/>
      <c r="B37" s="178" t="s">
        <v>36</v>
      </c>
      <c r="C37" s="178"/>
      <c r="D37" s="178"/>
      <c r="E37" s="7">
        <v>330</v>
      </c>
      <c r="F37" s="19">
        <f>SUM(F31:F36)</f>
        <v>0</v>
      </c>
    </row>
    <row r="38" spans="1:7" ht="20.25" customHeight="1" x14ac:dyDescent="0.25">
      <c r="A38" s="181"/>
      <c r="B38" s="183" t="s">
        <v>37</v>
      </c>
      <c r="C38" s="183"/>
      <c r="D38" s="183"/>
      <c r="E38" s="7">
        <v>340</v>
      </c>
      <c r="F38" s="19">
        <f>SUM(F24-F29-F37)</f>
        <v>0</v>
      </c>
    </row>
    <row r="39" spans="1:7" ht="20.25" customHeight="1" x14ac:dyDescent="0.25">
      <c r="A39" s="177" t="s">
        <v>38</v>
      </c>
      <c r="B39" s="177"/>
      <c r="C39" s="177"/>
      <c r="D39" s="177"/>
      <c r="E39" s="177"/>
      <c r="F39" s="177"/>
    </row>
    <row r="40" spans="1:7" ht="20.25" customHeight="1" x14ac:dyDescent="0.25">
      <c r="A40" s="181"/>
      <c r="B40" s="178" t="s">
        <v>39</v>
      </c>
      <c r="C40" s="178"/>
      <c r="D40" s="178"/>
      <c r="E40" s="178"/>
      <c r="F40" s="178"/>
    </row>
    <row r="41" spans="1:7" ht="20.25" customHeight="1" x14ac:dyDescent="0.25">
      <c r="A41" s="181"/>
      <c r="B41" s="182" t="s">
        <v>46</v>
      </c>
      <c r="C41" s="182"/>
      <c r="D41" s="182"/>
      <c r="E41" s="8">
        <v>370</v>
      </c>
      <c r="F41" s="13"/>
    </row>
    <row r="42" spans="1:7" ht="20.25" customHeight="1" x14ac:dyDescent="0.25">
      <c r="A42" s="181"/>
      <c r="B42" s="182" t="s">
        <v>40</v>
      </c>
      <c r="C42" s="182"/>
      <c r="D42" s="182"/>
      <c r="E42" s="8">
        <v>380</v>
      </c>
      <c r="F42" s="13"/>
    </row>
    <row r="43" spans="1:7" ht="20.25" customHeight="1" x14ac:dyDescent="0.25">
      <c r="A43" s="181"/>
      <c r="B43" s="182" t="s">
        <v>41</v>
      </c>
      <c r="C43" s="182"/>
      <c r="D43" s="182"/>
      <c r="E43" s="8">
        <v>390</v>
      </c>
      <c r="F43" s="13"/>
    </row>
    <row r="44" spans="1:7" ht="20.25" customHeight="1" x14ac:dyDescent="0.25">
      <c r="A44" s="181"/>
      <c r="B44" s="182" t="s">
        <v>42</v>
      </c>
      <c r="C44" s="182"/>
      <c r="D44" s="182"/>
      <c r="E44" s="8">
        <v>400</v>
      </c>
      <c r="F44" s="13"/>
    </row>
    <row r="45" spans="1:7" ht="20.25" customHeight="1" x14ac:dyDescent="0.25">
      <c r="A45" s="181"/>
      <c r="B45" s="178" t="s">
        <v>43</v>
      </c>
      <c r="C45" s="178"/>
      <c r="D45" s="178"/>
      <c r="E45" s="7">
        <v>410</v>
      </c>
      <c r="F45" s="19">
        <f>SUM(F41:F44)</f>
        <v>0</v>
      </c>
    </row>
    <row r="46" spans="1:7" ht="20.25" customHeight="1" x14ac:dyDescent="0.25">
      <c r="A46" s="181"/>
      <c r="B46" s="178" t="s">
        <v>44</v>
      </c>
      <c r="C46" s="178"/>
      <c r="D46" s="178"/>
      <c r="E46" s="178"/>
      <c r="F46" s="178"/>
    </row>
    <row r="47" spans="1:7" ht="20.25" customHeight="1" x14ac:dyDescent="0.25">
      <c r="A47" s="181"/>
      <c r="B47" s="179" t="s">
        <v>45</v>
      </c>
      <c r="C47" s="179"/>
      <c r="D47" s="179"/>
      <c r="E47" s="8">
        <v>420</v>
      </c>
      <c r="F47" s="13"/>
    </row>
    <row r="48" spans="1:7" ht="20.25" customHeight="1" x14ac:dyDescent="0.25">
      <c r="A48" s="181"/>
      <c r="B48" s="182" t="s">
        <v>32</v>
      </c>
      <c r="C48" s="182"/>
      <c r="D48" s="182"/>
      <c r="E48" s="8">
        <v>430</v>
      </c>
      <c r="F48" s="13"/>
    </row>
    <row r="49" spans="1:7" ht="20.25" customHeight="1" x14ac:dyDescent="0.25">
      <c r="A49" s="181"/>
      <c r="B49" s="179" t="s">
        <v>34</v>
      </c>
      <c r="C49" s="179"/>
      <c r="D49" s="179"/>
      <c r="E49" s="8">
        <v>440</v>
      </c>
      <c r="F49" s="13"/>
    </row>
    <row r="50" spans="1:7" ht="20.25" customHeight="1" x14ac:dyDescent="0.25">
      <c r="A50" s="181"/>
      <c r="B50" s="182" t="s">
        <v>35</v>
      </c>
      <c r="C50" s="182"/>
      <c r="D50" s="182"/>
      <c r="E50" s="8">
        <v>450</v>
      </c>
      <c r="F50" s="13"/>
    </row>
    <row r="51" spans="1:7" ht="20.25" customHeight="1" x14ac:dyDescent="0.25">
      <c r="A51" s="181"/>
      <c r="B51" s="178" t="s">
        <v>47</v>
      </c>
      <c r="C51" s="178"/>
      <c r="D51" s="178"/>
      <c r="E51" s="7">
        <v>460</v>
      </c>
      <c r="F51" s="19">
        <f>SUM(F47:F50)</f>
        <v>0</v>
      </c>
    </row>
    <row r="52" spans="1:7" ht="20.25" customHeight="1" x14ac:dyDescent="0.25">
      <c r="A52" s="181"/>
      <c r="B52" s="183" t="s">
        <v>48</v>
      </c>
      <c r="C52" s="183"/>
      <c r="D52" s="183"/>
      <c r="E52" s="7">
        <v>470</v>
      </c>
      <c r="F52" s="19">
        <f>SUM(F45-F51)</f>
        <v>0</v>
      </c>
    </row>
    <row r="53" spans="1:7" ht="20.25" customHeight="1" x14ac:dyDescent="0.25">
      <c r="A53" s="177" t="s">
        <v>49</v>
      </c>
      <c r="B53" s="177"/>
      <c r="C53" s="177"/>
      <c r="D53" s="177"/>
      <c r="E53" s="177"/>
      <c r="F53" s="177"/>
    </row>
    <row r="54" spans="1:7" ht="20.25" customHeight="1" x14ac:dyDescent="0.25">
      <c r="A54" s="181"/>
      <c r="B54" s="179" t="s">
        <v>50</v>
      </c>
      <c r="C54" s="179"/>
      <c r="D54" s="179"/>
      <c r="E54" s="8">
        <v>480</v>
      </c>
      <c r="F54" s="17">
        <f>SUM(F38+F52)</f>
        <v>0</v>
      </c>
    </row>
    <row r="55" spans="1:7" ht="20.25" customHeight="1" x14ac:dyDescent="0.25">
      <c r="A55" s="181"/>
      <c r="B55" s="179" t="s">
        <v>51</v>
      </c>
      <c r="C55" s="179"/>
      <c r="D55" s="179"/>
      <c r="E55" s="8">
        <v>490</v>
      </c>
      <c r="F55" s="17">
        <f>SUM(F35+F49)</f>
        <v>0</v>
      </c>
    </row>
    <row r="56" spans="1:7" ht="20.25" customHeight="1" x14ac:dyDescent="0.25">
      <c r="A56" s="181"/>
      <c r="B56" s="182" t="s">
        <v>52</v>
      </c>
      <c r="C56" s="182"/>
      <c r="D56" s="182"/>
      <c r="E56" s="8">
        <v>500</v>
      </c>
      <c r="F56" s="14"/>
    </row>
    <row r="57" spans="1:7" ht="20.25" customHeight="1" x14ac:dyDescent="0.25">
      <c r="A57" s="181"/>
      <c r="B57" s="182" t="s">
        <v>53</v>
      </c>
      <c r="C57" s="182"/>
      <c r="D57" s="182"/>
      <c r="E57" s="8">
        <v>510</v>
      </c>
      <c r="F57" s="14"/>
    </row>
    <row r="58" spans="1:7" ht="20.25" customHeight="1" x14ac:dyDescent="0.25">
      <c r="A58" s="181"/>
      <c r="B58" s="179" t="s">
        <v>54</v>
      </c>
      <c r="C58" s="179"/>
      <c r="D58" s="179"/>
      <c r="E58" s="8">
        <v>520</v>
      </c>
      <c r="F58" s="14"/>
    </row>
    <row r="59" spans="1:7" ht="20.25" customHeight="1" x14ac:dyDescent="0.25">
      <c r="A59" s="181"/>
      <c r="B59" s="182" t="s">
        <v>55</v>
      </c>
      <c r="C59" s="182"/>
      <c r="D59" s="182"/>
      <c r="E59" s="7">
        <v>530</v>
      </c>
      <c r="F59" s="17">
        <f>SUM(F55:F58)</f>
        <v>0</v>
      </c>
    </row>
    <row r="60" spans="1:7" ht="20.25" customHeight="1" x14ac:dyDescent="0.25">
      <c r="A60" s="181"/>
      <c r="B60" s="179" t="s">
        <v>56</v>
      </c>
      <c r="C60" s="179"/>
      <c r="D60" s="179"/>
      <c r="E60" s="8">
        <v>540</v>
      </c>
      <c r="F60" s="14"/>
    </row>
    <row r="61" spans="1:7" ht="20.25" customHeight="1" x14ac:dyDescent="0.25">
      <c r="A61" s="181"/>
      <c r="B61" s="179" t="s">
        <v>57</v>
      </c>
      <c r="C61" s="179"/>
      <c r="D61" s="179"/>
      <c r="E61" s="8">
        <v>550</v>
      </c>
      <c r="F61" s="14"/>
    </row>
    <row r="62" spans="1:7" ht="20.25" customHeight="1" x14ac:dyDescent="0.25">
      <c r="A62" s="181"/>
      <c r="B62" s="179" t="s">
        <v>58</v>
      </c>
      <c r="C62" s="179"/>
      <c r="D62" s="179"/>
      <c r="E62" s="8">
        <v>560</v>
      </c>
      <c r="F62" s="14"/>
    </row>
    <row r="63" spans="1:7" ht="20.25" customHeight="1" x14ac:dyDescent="0.25">
      <c r="A63" s="181"/>
      <c r="B63" s="179" t="s">
        <v>63</v>
      </c>
      <c r="C63" s="179"/>
      <c r="D63" s="179"/>
      <c r="E63" s="7">
        <v>570</v>
      </c>
      <c r="F63" s="36">
        <f>SUM(F57)*1.5</f>
        <v>0</v>
      </c>
    </row>
    <row r="64" spans="1:7" ht="20.25" customHeight="1" x14ac:dyDescent="0.25">
      <c r="A64" s="181"/>
      <c r="B64" s="179" t="s">
        <v>59</v>
      </c>
      <c r="C64" s="179"/>
      <c r="D64" s="179"/>
      <c r="E64" s="8">
        <v>580</v>
      </c>
      <c r="F64" s="14"/>
    </row>
    <row r="65" spans="1:7" ht="20.25" customHeight="1" x14ac:dyDescent="0.25">
      <c r="A65" s="181"/>
      <c r="B65" s="182" t="s">
        <v>60</v>
      </c>
      <c r="C65" s="182"/>
      <c r="D65" s="182"/>
      <c r="E65" s="7">
        <v>590</v>
      </c>
      <c r="F65" s="17">
        <f>SUM(F60:F64)</f>
        <v>0</v>
      </c>
    </row>
    <row r="66" spans="1:7" ht="20.25" customHeight="1" x14ac:dyDescent="0.25">
      <c r="A66" s="181"/>
      <c r="B66" s="178" t="s">
        <v>61</v>
      </c>
      <c r="C66" s="178"/>
      <c r="D66" s="178"/>
      <c r="E66" s="7">
        <v>600</v>
      </c>
      <c r="F66" s="17">
        <f>SUM(F54+F59-F65)</f>
        <v>0</v>
      </c>
    </row>
    <row r="67" spans="1:7" ht="20.25" customHeight="1" x14ac:dyDescent="0.25">
      <c r="A67" s="181"/>
      <c r="B67" s="182" t="s">
        <v>62</v>
      </c>
      <c r="C67" s="182"/>
      <c r="D67" s="182"/>
      <c r="E67" s="8">
        <v>610</v>
      </c>
      <c r="F67" s="13"/>
    </row>
    <row r="68" spans="1:7" ht="20.25" customHeight="1" x14ac:dyDescent="0.25">
      <c r="A68" s="181"/>
      <c r="B68" s="182" t="s">
        <v>90</v>
      </c>
      <c r="C68" s="182"/>
      <c r="D68" s="182"/>
      <c r="E68" s="8">
        <v>620</v>
      </c>
      <c r="F68" s="13"/>
    </row>
    <row r="69" spans="1:7" ht="20.25" customHeight="1" x14ac:dyDescent="0.25">
      <c r="A69" s="181"/>
      <c r="B69" s="178" t="s">
        <v>64</v>
      </c>
      <c r="C69" s="178"/>
      <c r="D69" s="178"/>
      <c r="E69" s="7">
        <v>630</v>
      </c>
      <c r="F69" s="17">
        <f>IF(F66&gt;=F67,F66-F67,0)</f>
        <v>0</v>
      </c>
    </row>
    <row r="70" spans="1:7" ht="20.25" customHeight="1" x14ac:dyDescent="0.25">
      <c r="A70" s="181"/>
      <c r="B70" s="186" t="s">
        <v>86</v>
      </c>
      <c r="C70" s="186"/>
      <c r="D70" s="186"/>
      <c r="E70" s="9">
        <v>640</v>
      </c>
      <c r="F70" s="17">
        <f>IF(F66&gt;=F67,0,IF(F67&gt;F66,F67-F66-F68))</f>
        <v>0</v>
      </c>
    </row>
    <row r="71" spans="1:7" ht="20.25" customHeight="1" x14ac:dyDescent="0.25">
      <c r="A71" s="177" t="s">
        <v>65</v>
      </c>
      <c r="B71" s="177"/>
      <c r="C71" s="177"/>
      <c r="D71" s="177"/>
      <c r="E71" s="177"/>
      <c r="F71" s="177"/>
    </row>
    <row r="72" spans="1:7" ht="20.25" customHeight="1" x14ac:dyDescent="0.25">
      <c r="A72" s="181"/>
      <c r="B72" s="182" t="s">
        <v>66</v>
      </c>
      <c r="C72" s="182"/>
      <c r="D72" s="182"/>
      <c r="E72" s="8">
        <v>650</v>
      </c>
      <c r="F72" s="14"/>
    </row>
    <row r="73" spans="1:7" ht="20.25" customHeight="1" x14ac:dyDescent="0.25">
      <c r="A73" s="181"/>
      <c r="B73" s="182" t="s">
        <v>67</v>
      </c>
      <c r="C73" s="182"/>
      <c r="D73" s="182"/>
      <c r="E73" s="8">
        <v>660</v>
      </c>
      <c r="F73" s="14"/>
    </row>
    <row r="74" spans="1:7" ht="20.25" customHeight="1" x14ac:dyDescent="0.25">
      <c r="A74" s="181"/>
      <c r="B74" s="178" t="s">
        <v>68</v>
      </c>
      <c r="C74" s="178"/>
      <c r="D74" s="178"/>
      <c r="E74" s="7">
        <v>670</v>
      </c>
      <c r="F74" s="17">
        <f>SUM(F72:F73)</f>
        <v>0</v>
      </c>
    </row>
    <row r="75" spans="1:7" ht="20.25" customHeight="1" x14ac:dyDescent="0.25">
      <c r="A75" s="177" t="s">
        <v>69</v>
      </c>
      <c r="B75" s="177"/>
      <c r="C75" s="177"/>
      <c r="D75" s="177"/>
      <c r="E75" s="177"/>
      <c r="F75" s="177"/>
    </row>
    <row r="76" spans="1:7" ht="20.25" customHeight="1" x14ac:dyDescent="0.25">
      <c r="A76" s="181"/>
      <c r="B76" s="178" t="s">
        <v>70</v>
      </c>
      <c r="C76" s="178"/>
      <c r="D76" s="178"/>
      <c r="E76" s="178"/>
      <c r="F76" s="178"/>
    </row>
    <row r="77" spans="1:7" ht="20.25" customHeight="1" x14ac:dyDescent="0.25">
      <c r="A77" s="181"/>
      <c r="B77" s="182" t="s">
        <v>70</v>
      </c>
      <c r="C77" s="182"/>
      <c r="D77" s="182"/>
      <c r="E77" s="8">
        <v>680</v>
      </c>
      <c r="F77" s="14"/>
    </row>
    <row r="78" spans="1:7" ht="20.25" customHeight="1" x14ac:dyDescent="0.25">
      <c r="A78" s="181"/>
      <c r="B78" s="178" t="s">
        <v>71</v>
      </c>
      <c r="C78" s="178"/>
      <c r="D78" s="178"/>
      <c r="E78" s="178"/>
      <c r="F78" s="178"/>
    </row>
    <row r="79" spans="1:7" ht="20.25" customHeight="1" x14ac:dyDescent="0.25">
      <c r="A79" s="181"/>
      <c r="B79" s="182" t="s">
        <v>72</v>
      </c>
      <c r="C79" s="182"/>
      <c r="D79" s="182"/>
      <c r="E79" s="8">
        <v>690</v>
      </c>
      <c r="F79" s="14"/>
    </row>
    <row r="80" spans="1:7" ht="20.25" customHeight="1" x14ac:dyDescent="0.25">
      <c r="A80" s="181"/>
      <c r="B80" s="179" t="s">
        <v>73</v>
      </c>
      <c r="C80" s="179"/>
      <c r="D80" s="179"/>
      <c r="E80" s="8">
        <v>700</v>
      </c>
      <c r="F80" s="14"/>
    </row>
    <row r="81" spans="1:6" ht="20.25" customHeight="1" x14ac:dyDescent="0.25">
      <c r="A81" s="181"/>
      <c r="B81" s="182" t="s">
        <v>74</v>
      </c>
      <c r="C81" s="182"/>
      <c r="D81" s="182"/>
      <c r="E81" s="8">
        <v>710</v>
      </c>
      <c r="F81" s="14"/>
    </row>
    <row r="82" spans="1:6" ht="20.25" customHeight="1" x14ac:dyDescent="0.25">
      <c r="A82" s="181"/>
      <c r="B82" s="182" t="s">
        <v>35</v>
      </c>
      <c r="C82" s="182"/>
      <c r="D82" s="182"/>
      <c r="E82" s="8">
        <v>720</v>
      </c>
      <c r="F82" s="14"/>
    </row>
    <row r="83" spans="1:6" ht="20.25" customHeight="1" x14ac:dyDescent="0.25">
      <c r="A83" s="181"/>
      <c r="B83" s="178" t="s">
        <v>75</v>
      </c>
      <c r="C83" s="178"/>
      <c r="D83" s="178"/>
      <c r="E83" s="7">
        <v>730</v>
      </c>
      <c r="F83" s="17">
        <f>SUM(F79:F82)</f>
        <v>0</v>
      </c>
    </row>
    <row r="84" spans="1:6" ht="20.25" customHeight="1" x14ac:dyDescent="0.25">
      <c r="A84" s="181"/>
      <c r="B84" s="178" t="s">
        <v>76</v>
      </c>
      <c r="C84" s="178"/>
      <c r="D84" s="178"/>
      <c r="E84" s="7">
        <v>740</v>
      </c>
      <c r="F84" s="17">
        <f>SUM(F77-F83)</f>
        <v>0</v>
      </c>
    </row>
    <row r="85" spans="1:6" ht="20.25" customHeight="1" x14ac:dyDescent="0.25">
      <c r="A85" s="181"/>
      <c r="B85" s="179" t="s">
        <v>77</v>
      </c>
      <c r="C85" s="179"/>
      <c r="D85" s="179"/>
      <c r="E85" s="7">
        <v>750</v>
      </c>
      <c r="F85" s="17">
        <f>F81</f>
        <v>0</v>
      </c>
    </row>
    <row r="86" spans="1:6" ht="20.25" customHeight="1" x14ac:dyDescent="0.25">
      <c r="A86" s="181"/>
      <c r="B86" s="182" t="s">
        <v>52</v>
      </c>
      <c r="C86" s="182"/>
      <c r="D86" s="182"/>
      <c r="E86" s="8">
        <v>760</v>
      </c>
      <c r="F86" s="14"/>
    </row>
    <row r="87" spans="1:6" ht="20.25" customHeight="1" x14ac:dyDescent="0.25">
      <c r="A87" s="181"/>
      <c r="B87" s="182" t="s">
        <v>78</v>
      </c>
      <c r="C87" s="182"/>
      <c r="D87" s="182"/>
      <c r="E87" s="8">
        <v>770</v>
      </c>
      <c r="F87" s="14"/>
    </row>
    <row r="88" spans="1:6" ht="20.25" customHeight="1" x14ac:dyDescent="0.25">
      <c r="A88" s="181"/>
      <c r="B88" s="179" t="s">
        <v>54</v>
      </c>
      <c r="C88" s="179"/>
      <c r="D88" s="179"/>
      <c r="E88" s="8">
        <v>780</v>
      </c>
      <c r="F88" s="14"/>
    </row>
    <row r="89" spans="1:6" ht="20.25" customHeight="1" x14ac:dyDescent="0.25">
      <c r="A89" s="181"/>
      <c r="B89" s="182" t="s">
        <v>79</v>
      </c>
      <c r="C89" s="182"/>
      <c r="D89" s="182"/>
      <c r="E89" s="7">
        <v>790</v>
      </c>
      <c r="F89" s="17">
        <f>SUM(F85:F88)</f>
        <v>0</v>
      </c>
    </row>
    <row r="90" spans="1:6" ht="20.25" customHeight="1" x14ac:dyDescent="0.25">
      <c r="A90" s="181"/>
      <c r="B90" s="179" t="s">
        <v>80</v>
      </c>
      <c r="C90" s="179"/>
      <c r="D90" s="179"/>
      <c r="E90" s="8">
        <v>800</v>
      </c>
      <c r="F90" s="14"/>
    </row>
    <row r="91" spans="1:6" ht="20.25" customHeight="1" x14ac:dyDescent="0.25">
      <c r="A91" s="181"/>
      <c r="B91" s="179" t="s">
        <v>81</v>
      </c>
      <c r="C91" s="179"/>
      <c r="D91" s="179"/>
      <c r="E91" s="7">
        <v>810</v>
      </c>
      <c r="F91" s="17">
        <f>SUM(F87)*1.5</f>
        <v>0</v>
      </c>
    </row>
    <row r="92" spans="1:6" ht="20.25" customHeight="1" x14ac:dyDescent="0.25">
      <c r="A92" s="181"/>
      <c r="B92" s="179" t="s">
        <v>59</v>
      </c>
      <c r="C92" s="179"/>
      <c r="D92" s="179"/>
      <c r="E92" s="8">
        <v>820</v>
      </c>
      <c r="F92" s="14"/>
    </row>
    <row r="93" spans="1:6" ht="20.25" customHeight="1" x14ac:dyDescent="0.25">
      <c r="A93" s="181"/>
      <c r="B93" s="182" t="s">
        <v>82</v>
      </c>
      <c r="C93" s="182"/>
      <c r="D93" s="182"/>
      <c r="E93" s="7">
        <v>830</v>
      </c>
      <c r="F93" s="17">
        <f>SUM(F90:F92)</f>
        <v>0</v>
      </c>
    </row>
    <row r="94" spans="1:6" ht="20.25" customHeight="1" x14ac:dyDescent="0.25">
      <c r="A94" s="181"/>
      <c r="B94" s="178" t="s">
        <v>91</v>
      </c>
      <c r="C94" s="178"/>
      <c r="D94" s="178"/>
      <c r="E94" s="7">
        <v>840</v>
      </c>
      <c r="F94" s="17">
        <f>SUM(F84+F89-F93)</f>
        <v>0</v>
      </c>
    </row>
    <row r="95" spans="1:6" ht="20.25" customHeight="1" x14ac:dyDescent="0.25">
      <c r="A95" s="181"/>
      <c r="B95" s="182" t="s">
        <v>83</v>
      </c>
      <c r="C95" s="182"/>
      <c r="D95" s="182"/>
      <c r="E95" s="8">
        <v>850</v>
      </c>
      <c r="F95" s="14"/>
    </row>
    <row r="96" spans="1:6" ht="20.25" customHeight="1" x14ac:dyDescent="0.25">
      <c r="A96" s="181"/>
      <c r="B96" s="182" t="s">
        <v>84</v>
      </c>
      <c r="C96" s="182"/>
      <c r="D96" s="182"/>
      <c r="E96" s="8">
        <v>860</v>
      </c>
      <c r="F96" s="14"/>
    </row>
    <row r="97" spans="1:7" ht="20.25" customHeight="1" x14ac:dyDescent="0.25">
      <c r="A97" s="181"/>
      <c r="B97" s="178" t="s">
        <v>92</v>
      </c>
      <c r="C97" s="178"/>
      <c r="D97" s="178"/>
      <c r="E97" s="7">
        <v>870</v>
      </c>
      <c r="F97" s="17">
        <f>IF(F94&gt;=F95,F94-F95,0)</f>
        <v>0</v>
      </c>
    </row>
    <row r="98" spans="1:7" ht="20.25" customHeight="1" x14ac:dyDescent="0.25">
      <c r="A98" s="181"/>
      <c r="B98" s="187" t="s">
        <v>93</v>
      </c>
      <c r="C98" s="187"/>
      <c r="D98" s="187"/>
      <c r="E98" s="9">
        <v>880</v>
      </c>
      <c r="F98" s="17">
        <f>IF(F94&gt;=F95,0,IF(F95&gt;F94,F95-F94-F96))</f>
        <v>0</v>
      </c>
    </row>
    <row r="99" spans="1:7" ht="20.25" customHeight="1" x14ac:dyDescent="0.25">
      <c r="A99" s="177" t="s">
        <v>85</v>
      </c>
      <c r="B99" s="177"/>
      <c r="C99" s="177"/>
      <c r="D99" s="177"/>
      <c r="E99" s="177"/>
      <c r="F99" s="177"/>
    </row>
    <row r="100" spans="1:7" ht="20.25" customHeight="1" x14ac:dyDescent="0.25">
      <c r="A100" s="181"/>
      <c r="B100" s="178" t="s">
        <v>128</v>
      </c>
      <c r="C100" s="178"/>
      <c r="D100" s="178"/>
      <c r="E100" s="7">
        <v>890</v>
      </c>
      <c r="F100" s="17">
        <f>SUM(F69+F74+F97)</f>
        <v>0</v>
      </c>
    </row>
    <row r="101" spans="1:7" ht="20.25" customHeight="1" x14ac:dyDescent="0.25">
      <c r="A101" s="181"/>
      <c r="B101" s="10" t="s">
        <v>89</v>
      </c>
      <c r="C101" s="184" t="s">
        <v>0</v>
      </c>
      <c r="D101" s="184"/>
      <c r="E101" s="185" t="s">
        <v>88</v>
      </c>
      <c r="F101" s="185"/>
    </row>
    <row r="102" spans="1:7" ht="20.25" customHeight="1" x14ac:dyDescent="0.25">
      <c r="A102" s="181"/>
      <c r="B102" s="11" t="s">
        <v>126</v>
      </c>
      <c r="C102" s="7">
        <v>900</v>
      </c>
      <c r="D102" s="17">
        <f>F74</f>
        <v>0</v>
      </c>
      <c r="E102" s="22">
        <v>910</v>
      </c>
      <c r="F102" s="17">
        <f>SUM(D102)*0.05</f>
        <v>0</v>
      </c>
    </row>
    <row r="103" spans="1:7" ht="20.25" customHeight="1" x14ac:dyDescent="0.25">
      <c r="A103" s="181"/>
      <c r="B103" s="11" t="s">
        <v>1</v>
      </c>
      <c r="C103" s="8">
        <v>920</v>
      </c>
      <c r="D103" s="15"/>
      <c r="E103" s="22">
        <v>930</v>
      </c>
      <c r="F103" s="17">
        <f>IF(D103&gt;0,20000,IF(D103=0,0,))</f>
        <v>0</v>
      </c>
    </row>
    <row r="104" spans="1:7" ht="20.25" customHeight="1" x14ac:dyDescent="0.25">
      <c r="A104" s="181"/>
      <c r="B104" s="12" t="s">
        <v>123</v>
      </c>
      <c r="C104" s="8">
        <v>940</v>
      </c>
      <c r="D104" s="15"/>
      <c r="E104" s="22">
        <v>950</v>
      </c>
      <c r="F104" s="17">
        <f>SUM(D104*0.15)</f>
        <v>0</v>
      </c>
    </row>
    <row r="105" spans="1:7" ht="20.25" customHeight="1" x14ac:dyDescent="0.25">
      <c r="A105" s="181"/>
      <c r="B105" s="11" t="s">
        <v>124</v>
      </c>
      <c r="C105" s="8">
        <v>960</v>
      </c>
      <c r="D105" s="14"/>
      <c r="E105" s="22">
        <v>970</v>
      </c>
      <c r="F105" s="17">
        <f>SUM(D105*0.15)</f>
        <v>0</v>
      </c>
    </row>
    <row r="106" spans="1:7" ht="20.25" customHeight="1" x14ac:dyDescent="0.25">
      <c r="A106" s="181"/>
      <c r="B106" s="11" t="s">
        <v>120</v>
      </c>
      <c r="C106" s="8">
        <v>980</v>
      </c>
      <c r="D106" s="14"/>
      <c r="E106" s="22">
        <v>990</v>
      </c>
      <c r="F106" s="17">
        <f>SUM(D106*0.15)</f>
        <v>0</v>
      </c>
    </row>
    <row r="107" spans="1:7" ht="20.25" customHeight="1" x14ac:dyDescent="0.25">
      <c r="A107" s="181"/>
      <c r="B107" s="11" t="s">
        <v>121</v>
      </c>
      <c r="C107" s="8">
        <v>1000</v>
      </c>
      <c r="D107" s="15"/>
      <c r="E107" s="22">
        <v>1010</v>
      </c>
      <c r="F107" s="17">
        <v>0</v>
      </c>
    </row>
    <row r="108" spans="1:7" ht="20.25" customHeight="1" x14ac:dyDescent="0.25">
      <c r="A108" s="181"/>
      <c r="B108" s="11" t="s">
        <v>122</v>
      </c>
      <c r="C108" s="8">
        <v>1020</v>
      </c>
      <c r="D108" s="25"/>
      <c r="E108" s="22">
        <v>1030</v>
      </c>
      <c r="F108" s="18">
        <f>IF(D108&gt;30000000,(D108-30000000)*0.0025+600000,IF(D108&gt;20000000,(D108-20000000)*0.015+450000, IF(D108&gt;10000000,(D108-10000000)*0.02+250000,IF(D108&lt;=10000000,D108*0.025,0))))</f>
        <v>0</v>
      </c>
      <c r="G108" s="30"/>
    </row>
    <row r="109" spans="1:7" ht="20.25" customHeight="1" x14ac:dyDescent="0.25">
      <c r="A109" s="181"/>
      <c r="B109" s="11" t="s">
        <v>116</v>
      </c>
      <c r="C109" s="8">
        <v>1040</v>
      </c>
      <c r="D109" s="15"/>
      <c r="E109" s="22">
        <v>1050</v>
      </c>
      <c r="F109" s="17">
        <f>SUM(D109*0.25)</f>
        <v>0</v>
      </c>
    </row>
    <row r="110" spans="1:7" ht="20.25" customHeight="1" x14ac:dyDescent="0.25">
      <c r="A110" s="181"/>
      <c r="B110" s="12" t="s">
        <v>117</v>
      </c>
      <c r="C110" s="7">
        <v>1060</v>
      </c>
      <c r="D110" s="17">
        <f>F97</f>
        <v>0</v>
      </c>
      <c r="E110" s="22">
        <v>1070</v>
      </c>
      <c r="F110" s="17">
        <f>SUM(D110*0.15)</f>
        <v>0</v>
      </c>
    </row>
    <row r="111" spans="1:7" ht="20.25" customHeight="1" x14ac:dyDescent="0.25">
      <c r="A111" s="181"/>
      <c r="B111" s="11" t="s">
        <v>118</v>
      </c>
      <c r="C111" s="8">
        <v>1080</v>
      </c>
      <c r="D111" s="15"/>
      <c r="E111" s="22">
        <v>1090</v>
      </c>
      <c r="F111" s="17">
        <f>SUM(D111*0.15)</f>
        <v>0</v>
      </c>
    </row>
    <row r="112" spans="1:7" ht="20.25" customHeight="1" x14ac:dyDescent="0.25">
      <c r="A112" s="181"/>
      <c r="B112" s="11" t="s">
        <v>119</v>
      </c>
      <c r="C112" s="8">
        <v>1100</v>
      </c>
      <c r="D112" s="15"/>
      <c r="E112" s="22">
        <v>1110</v>
      </c>
      <c r="F112" s="17">
        <f>SUM(D112*0)</f>
        <v>0</v>
      </c>
    </row>
    <row r="113" spans="1:8" ht="20.25" customHeight="1" x14ac:dyDescent="0.25">
      <c r="A113" s="181"/>
      <c r="B113" s="27" t="s">
        <v>127</v>
      </c>
      <c r="C113" s="22">
        <v>1120</v>
      </c>
      <c r="D113" s="28">
        <f>SUM(D102:D112)</f>
        <v>0</v>
      </c>
      <c r="E113" s="29"/>
      <c r="F113" s="31">
        <f>IF(D113=F100,E113,IF(F100&gt;D113,H113,IF(F100&lt;D113,H113)))</f>
        <v>0</v>
      </c>
      <c r="H113" s="24" t="s">
        <v>129</v>
      </c>
    </row>
    <row r="114" spans="1:8" ht="20.25" customHeight="1" x14ac:dyDescent="0.25">
      <c r="A114" s="26"/>
      <c r="B114" s="178" t="s">
        <v>2</v>
      </c>
      <c r="C114" s="178"/>
      <c r="D114" s="178"/>
      <c r="E114" s="22">
        <v>1130</v>
      </c>
      <c r="F114" s="17">
        <f>SUM(F102:F112)</f>
        <v>0</v>
      </c>
    </row>
    <row r="115" spans="1:8" ht="20.25" customHeight="1" x14ac:dyDescent="0.25">
      <c r="A115" s="191" t="s">
        <v>94</v>
      </c>
      <c r="B115" s="192"/>
      <c r="C115" s="192"/>
      <c r="D115" s="192"/>
      <c r="E115" s="192"/>
      <c r="F115" s="193"/>
    </row>
    <row r="116" spans="1:8" ht="20.25" customHeight="1" x14ac:dyDescent="0.25">
      <c r="A116" s="181"/>
      <c r="B116" s="178" t="s">
        <v>95</v>
      </c>
      <c r="C116" s="178"/>
      <c r="D116" s="178"/>
      <c r="E116" s="178"/>
      <c r="F116" s="178"/>
    </row>
    <row r="117" spans="1:8" ht="20.25" customHeight="1" x14ac:dyDescent="0.25">
      <c r="A117" s="181"/>
      <c r="B117" s="182" t="s">
        <v>96</v>
      </c>
      <c r="C117" s="182"/>
      <c r="D117" s="182"/>
      <c r="E117" s="8">
        <v>1360</v>
      </c>
      <c r="F117" s="14">
        <v>5</v>
      </c>
    </row>
    <row r="118" spans="1:8" ht="20.25" customHeight="1" x14ac:dyDescent="0.25">
      <c r="A118" s="181"/>
      <c r="B118" s="182" t="s">
        <v>97</v>
      </c>
      <c r="C118" s="182"/>
      <c r="D118" s="182"/>
      <c r="E118" s="8">
        <v>1370</v>
      </c>
      <c r="F118" s="14"/>
    </row>
    <row r="119" spans="1:8" ht="20.25" customHeight="1" x14ac:dyDescent="0.25">
      <c r="A119" s="181"/>
      <c r="B119" s="182" t="s">
        <v>98</v>
      </c>
      <c r="C119" s="182"/>
      <c r="D119" s="182"/>
      <c r="E119" s="8">
        <v>1380</v>
      </c>
      <c r="F119" s="14"/>
    </row>
    <row r="120" spans="1:8" ht="20.25" customHeight="1" x14ac:dyDescent="0.25">
      <c r="A120" s="181"/>
      <c r="B120" s="182" t="s">
        <v>99</v>
      </c>
      <c r="C120" s="182"/>
      <c r="D120" s="182"/>
      <c r="E120" s="8">
        <v>1390</v>
      </c>
      <c r="F120" s="14"/>
    </row>
    <row r="121" spans="1:8" ht="20.25" customHeight="1" x14ac:dyDescent="0.25">
      <c r="A121" s="181"/>
      <c r="B121" s="182" t="s">
        <v>100</v>
      </c>
      <c r="C121" s="182"/>
      <c r="D121" s="182"/>
      <c r="E121" s="8">
        <v>1400</v>
      </c>
      <c r="F121" s="14">
        <v>5</v>
      </c>
    </row>
    <row r="122" spans="1:8" ht="20.25" customHeight="1" x14ac:dyDescent="0.25">
      <c r="A122" s="181"/>
      <c r="B122" s="178" t="s">
        <v>101</v>
      </c>
      <c r="C122" s="178"/>
      <c r="D122" s="178"/>
      <c r="E122" s="7">
        <v>1410</v>
      </c>
      <c r="F122" s="17">
        <f>SUM(F117:F121)</f>
        <v>10</v>
      </c>
    </row>
    <row r="123" spans="1:8" ht="20.25" customHeight="1" x14ac:dyDescent="0.25">
      <c r="A123" s="181"/>
      <c r="B123" s="178" t="s">
        <v>102</v>
      </c>
      <c r="C123" s="178"/>
      <c r="D123" s="178"/>
      <c r="E123" s="7">
        <v>1420</v>
      </c>
      <c r="F123" s="17">
        <f>IF(F114&gt;=F122,F114-F122,0)</f>
        <v>0</v>
      </c>
    </row>
    <row r="124" spans="1:8" ht="20.25" customHeight="1" x14ac:dyDescent="0.25">
      <c r="A124" s="181"/>
      <c r="B124" s="178" t="s">
        <v>107</v>
      </c>
      <c r="C124" s="178"/>
      <c r="D124" s="178"/>
      <c r="E124" s="178"/>
      <c r="F124" s="178"/>
    </row>
    <row r="125" spans="1:8" ht="20.25" customHeight="1" x14ac:dyDescent="0.25">
      <c r="A125" s="181"/>
      <c r="B125" s="194" t="s">
        <v>108</v>
      </c>
      <c r="C125" s="194"/>
      <c r="D125" s="194"/>
      <c r="E125" s="20">
        <v>1430</v>
      </c>
      <c r="F125" s="15"/>
    </row>
    <row r="126" spans="1:8" ht="20.25" customHeight="1" x14ac:dyDescent="0.25">
      <c r="A126" s="181"/>
      <c r="B126" s="182" t="s">
        <v>109</v>
      </c>
      <c r="C126" s="182"/>
      <c r="D126" s="182"/>
      <c r="E126" s="21">
        <v>1440</v>
      </c>
      <c r="F126" s="15"/>
    </row>
    <row r="127" spans="1:8" ht="20.25" customHeight="1" x14ac:dyDescent="0.25">
      <c r="A127" s="181"/>
      <c r="B127" s="182" t="s">
        <v>110</v>
      </c>
      <c r="C127" s="182"/>
      <c r="D127" s="182"/>
      <c r="E127" s="21">
        <v>1450</v>
      </c>
      <c r="F127" s="15"/>
    </row>
    <row r="128" spans="1:8" ht="20.25" customHeight="1" x14ac:dyDescent="0.25">
      <c r="A128" s="181"/>
      <c r="B128" s="182" t="s">
        <v>111</v>
      </c>
      <c r="C128" s="182"/>
      <c r="D128" s="182"/>
      <c r="E128" s="21">
        <v>1460</v>
      </c>
      <c r="F128" s="15"/>
    </row>
    <row r="129" spans="1:6" ht="20.25" customHeight="1" x14ac:dyDescent="0.25">
      <c r="A129" s="181"/>
      <c r="B129" s="182" t="s">
        <v>113</v>
      </c>
      <c r="C129" s="182"/>
      <c r="D129" s="182"/>
      <c r="E129" s="21">
        <v>1470</v>
      </c>
      <c r="F129" s="15"/>
    </row>
    <row r="130" spans="1:6" ht="20.25" customHeight="1" x14ac:dyDescent="0.25">
      <c r="A130" s="181"/>
      <c r="B130" s="182" t="s">
        <v>112</v>
      </c>
      <c r="C130" s="182"/>
      <c r="D130" s="182"/>
      <c r="E130" s="8">
        <v>1480</v>
      </c>
      <c r="F130" s="15"/>
    </row>
    <row r="131" spans="1:6" ht="20.25" customHeight="1" x14ac:dyDescent="0.25">
      <c r="A131" s="181"/>
      <c r="B131" s="182" t="s">
        <v>103</v>
      </c>
      <c r="C131" s="182"/>
      <c r="D131" s="182"/>
      <c r="E131" s="7">
        <v>1490</v>
      </c>
      <c r="F131" s="16">
        <f>SUM(F125:F130)</f>
        <v>0</v>
      </c>
    </row>
    <row r="132" spans="1:6" ht="20.25" customHeight="1" x14ac:dyDescent="0.25">
      <c r="A132" s="181"/>
      <c r="B132" s="178" t="s">
        <v>104</v>
      </c>
      <c r="C132" s="178"/>
      <c r="D132" s="178"/>
      <c r="E132" s="7">
        <v>1550</v>
      </c>
      <c r="F132" s="17">
        <f>IF(F131&gt;=F123,0,F123-F125)</f>
        <v>0</v>
      </c>
    </row>
    <row r="133" spans="1:6" ht="20.25" customHeight="1" x14ac:dyDescent="0.25">
      <c r="A133" s="181"/>
      <c r="B133" s="182" t="s">
        <v>114</v>
      </c>
      <c r="C133" s="182"/>
      <c r="D133" s="182"/>
      <c r="E133" s="7">
        <v>1450</v>
      </c>
      <c r="F133" s="17">
        <f>IF(F4="Yes",$F$132*0.25,0)</f>
        <v>0</v>
      </c>
    </row>
    <row r="134" spans="1:6" ht="20.25" customHeight="1" x14ac:dyDescent="0.25">
      <c r="A134" s="181"/>
      <c r="B134" s="182" t="s">
        <v>115</v>
      </c>
      <c r="C134" s="182"/>
      <c r="D134" s="182"/>
      <c r="E134" s="7">
        <v>1460</v>
      </c>
      <c r="F134" s="17">
        <f>IF(F5="Yes",$F$132*0.5,0)</f>
        <v>0</v>
      </c>
    </row>
    <row r="135" spans="1:6" ht="20.25" customHeight="1" x14ac:dyDescent="0.25">
      <c r="A135" s="188" t="s">
        <v>105</v>
      </c>
      <c r="B135" s="189"/>
      <c r="C135" s="189"/>
      <c r="D135" s="190"/>
      <c r="E135" s="9">
        <v>1470</v>
      </c>
      <c r="F135" s="17">
        <f>SUM(F132-F133-F134)</f>
        <v>0</v>
      </c>
    </row>
    <row r="136" spans="1:6" ht="20.25" customHeight="1" x14ac:dyDescent="0.25">
      <c r="A136" s="188" t="s">
        <v>106</v>
      </c>
      <c r="B136" s="189"/>
      <c r="C136" s="189"/>
      <c r="D136" s="190"/>
      <c r="E136" s="9">
        <v>1480</v>
      </c>
      <c r="F136" s="17">
        <f>IF(F114&gt;=F122,0,F114-F122)</f>
        <v>-10</v>
      </c>
    </row>
    <row r="139" spans="1:6" ht="20.25" customHeight="1" x14ac:dyDescent="0.25">
      <c r="A139" s="32"/>
      <c r="B139" s="33" t="s">
        <v>130</v>
      </c>
      <c r="C139" s="34"/>
      <c r="D139" s="33"/>
      <c r="E139" s="34"/>
      <c r="F139" s="35"/>
    </row>
    <row r="140" spans="1:6" ht="20.25" customHeight="1" x14ac:dyDescent="0.25">
      <c r="A140" s="33"/>
      <c r="B140" s="33"/>
      <c r="C140" s="34"/>
      <c r="D140" s="33"/>
      <c r="E140" s="34"/>
      <c r="F140" s="35"/>
    </row>
    <row r="141" spans="1:6" ht="20.25" customHeight="1" x14ac:dyDescent="0.25">
      <c r="A141" s="33"/>
      <c r="B141" s="33"/>
      <c r="C141" s="34"/>
      <c r="D141" s="33"/>
      <c r="E141" s="34"/>
      <c r="F141" s="35"/>
    </row>
    <row r="142" spans="1:6" ht="20.25" customHeight="1" x14ac:dyDescent="0.25">
      <c r="A142" s="33"/>
      <c r="B142" s="33"/>
      <c r="C142" s="34"/>
      <c r="D142" s="33"/>
      <c r="E142" s="34"/>
      <c r="F142" s="35"/>
    </row>
    <row r="143" spans="1:6" ht="20.25" customHeight="1" x14ac:dyDescent="0.25">
      <c r="A143" s="33"/>
      <c r="B143" s="33"/>
      <c r="C143" s="34"/>
      <c r="D143" s="33"/>
      <c r="E143" s="34"/>
      <c r="F143" s="35"/>
    </row>
  </sheetData>
  <sheetProtection password="CC43" sheet="1" objects="1" scenarios="1"/>
  <mergeCells count="134">
    <mergeCell ref="A136:D136"/>
    <mergeCell ref="A135:D135"/>
    <mergeCell ref="A115:F115"/>
    <mergeCell ref="B114:D114"/>
    <mergeCell ref="B132:D132"/>
    <mergeCell ref="B133:D133"/>
    <mergeCell ref="B134:D134"/>
    <mergeCell ref="B131:D131"/>
    <mergeCell ref="B124:F124"/>
    <mergeCell ref="B127:D127"/>
    <mergeCell ref="B126:D126"/>
    <mergeCell ref="B125:D125"/>
    <mergeCell ref="B128:D128"/>
    <mergeCell ref="B129:D129"/>
    <mergeCell ref="B130:D130"/>
    <mergeCell ref="B116:F116"/>
    <mergeCell ref="B117:D117"/>
    <mergeCell ref="B118:D118"/>
    <mergeCell ref="B119:D119"/>
    <mergeCell ref="B120:D120"/>
    <mergeCell ref="B121:D121"/>
    <mergeCell ref="B122:D122"/>
    <mergeCell ref="B123:D123"/>
    <mergeCell ref="B100:D100"/>
    <mergeCell ref="C101:D101"/>
    <mergeCell ref="E101:F101"/>
    <mergeCell ref="B69:D69"/>
    <mergeCell ref="A40:A52"/>
    <mergeCell ref="A54:A70"/>
    <mergeCell ref="A72:A74"/>
    <mergeCell ref="B94:D94"/>
    <mergeCell ref="B95:D95"/>
    <mergeCell ref="B96:D96"/>
    <mergeCell ref="A99:F99"/>
    <mergeCell ref="B70:D70"/>
    <mergeCell ref="B98:D98"/>
    <mergeCell ref="B97:D97"/>
    <mergeCell ref="B89:D89"/>
    <mergeCell ref="B90:D90"/>
    <mergeCell ref="B91:D91"/>
    <mergeCell ref="B92:D92"/>
    <mergeCell ref="B93:D93"/>
    <mergeCell ref="B84:D84"/>
    <mergeCell ref="B85:D85"/>
    <mergeCell ref="B86:D86"/>
    <mergeCell ref="B87:D87"/>
    <mergeCell ref="B88:D88"/>
    <mergeCell ref="B77:D77"/>
    <mergeCell ref="B79:D79"/>
    <mergeCell ref="B80:D80"/>
    <mergeCell ref="B81:D81"/>
    <mergeCell ref="B82:D82"/>
    <mergeCell ref="B78:F78"/>
    <mergeCell ref="B83:D83"/>
    <mergeCell ref="A75:F75"/>
    <mergeCell ref="B65:D65"/>
    <mergeCell ref="B67:D67"/>
    <mergeCell ref="B68:D68"/>
    <mergeCell ref="A71:F71"/>
    <mergeCell ref="B72:D72"/>
    <mergeCell ref="B73:D73"/>
    <mergeCell ref="B74:D74"/>
    <mergeCell ref="B76:F76"/>
    <mergeCell ref="A53:F53"/>
    <mergeCell ref="B51:D51"/>
    <mergeCell ref="B66:D66"/>
    <mergeCell ref="B54:D54"/>
    <mergeCell ref="B55:D55"/>
    <mergeCell ref="B56:D56"/>
    <mergeCell ref="B57:D57"/>
    <mergeCell ref="B58:D58"/>
    <mergeCell ref="B59:D59"/>
    <mergeCell ref="B60:D60"/>
    <mergeCell ref="B61:D61"/>
    <mergeCell ref="B62:D62"/>
    <mergeCell ref="B63:D63"/>
    <mergeCell ref="B64:D64"/>
    <mergeCell ref="B18:F18"/>
    <mergeCell ref="B19:D19"/>
    <mergeCell ref="B20:D20"/>
    <mergeCell ref="B48:D48"/>
    <mergeCell ref="B49:D49"/>
    <mergeCell ref="B50:D50"/>
    <mergeCell ref="B52:D52"/>
    <mergeCell ref="B47:D47"/>
    <mergeCell ref="B41:D41"/>
    <mergeCell ref="B46:F46"/>
    <mergeCell ref="B45:D45"/>
    <mergeCell ref="B42:D42"/>
    <mergeCell ref="B43:D43"/>
    <mergeCell ref="B44:D44"/>
    <mergeCell ref="B38:D38"/>
    <mergeCell ref="B29:D29"/>
    <mergeCell ref="B30:F30"/>
    <mergeCell ref="B31:D31"/>
    <mergeCell ref="B32:D32"/>
    <mergeCell ref="B26:D26"/>
    <mergeCell ref="B27:D27"/>
    <mergeCell ref="B28:D28"/>
    <mergeCell ref="B25:F25"/>
    <mergeCell ref="B10:D10"/>
    <mergeCell ref="A76:A98"/>
    <mergeCell ref="A100:A113"/>
    <mergeCell ref="A116:A134"/>
    <mergeCell ref="B21:D21"/>
    <mergeCell ref="B22:D22"/>
    <mergeCell ref="B23:D23"/>
    <mergeCell ref="B13:F13"/>
    <mergeCell ref="B14:D14"/>
    <mergeCell ref="B16:D16"/>
    <mergeCell ref="B15:F15"/>
    <mergeCell ref="B11:D11"/>
    <mergeCell ref="B12:D12"/>
    <mergeCell ref="A7:A16"/>
    <mergeCell ref="B40:F40"/>
    <mergeCell ref="A39:F39"/>
    <mergeCell ref="B37:D37"/>
    <mergeCell ref="A18:A38"/>
    <mergeCell ref="B33:D33"/>
    <mergeCell ref="B34:D34"/>
    <mergeCell ref="B35:D35"/>
    <mergeCell ref="B36:D36"/>
    <mergeCell ref="B24:D24"/>
    <mergeCell ref="A17:F17"/>
    <mergeCell ref="A2:E2"/>
    <mergeCell ref="B4:D4"/>
    <mergeCell ref="B5:D5"/>
    <mergeCell ref="A6:F6"/>
    <mergeCell ref="B7:F7"/>
    <mergeCell ref="A1:F1"/>
    <mergeCell ref="A3:F3"/>
    <mergeCell ref="B8:D8"/>
    <mergeCell ref="B9:D9"/>
    <mergeCell ref="A4:A5"/>
  </mergeCell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136"/>
  <sheetViews>
    <sheetView topLeftCell="A11" workbookViewId="0">
      <selection activeCell="F19" sqref="F19:F23"/>
    </sheetView>
  </sheetViews>
  <sheetFormatPr defaultRowHeight="21.75" customHeight="1" x14ac:dyDescent="0.25"/>
  <cols>
    <col min="2" max="2" width="65.140625" customWidth="1"/>
    <col min="3" max="3" width="6" customWidth="1"/>
    <col min="4" max="4" width="17.42578125" customWidth="1"/>
    <col min="5" max="5" width="6" customWidth="1"/>
    <col min="6" max="6" width="15.7109375" customWidth="1"/>
    <col min="8" max="8" width="0.140625" hidden="1" customWidth="1"/>
    <col min="9" max="9" width="12.7109375" bestFit="1" customWidth="1"/>
    <col min="10" max="10" width="11.140625" bestFit="1" customWidth="1"/>
  </cols>
  <sheetData>
    <row r="1" spans="1:10" ht="78.75" customHeight="1" x14ac:dyDescent="0.3">
      <c r="A1" s="177" t="s">
        <v>3</v>
      </c>
      <c r="B1" s="177"/>
      <c r="C1" s="177"/>
      <c r="D1" s="177"/>
      <c r="E1" s="177"/>
      <c r="F1" s="177"/>
      <c r="G1" s="1"/>
      <c r="H1" s="1"/>
    </row>
    <row r="2" spans="1:10" ht="93.75" customHeight="1" x14ac:dyDescent="0.3">
      <c r="A2" s="174" t="s">
        <v>125</v>
      </c>
      <c r="B2" s="175"/>
      <c r="C2" s="175"/>
      <c r="D2" s="175"/>
      <c r="E2" s="175"/>
      <c r="F2" s="4"/>
      <c r="G2" s="1"/>
      <c r="H2" s="1"/>
    </row>
    <row r="3" spans="1:10" ht="21.75" customHeight="1" x14ac:dyDescent="0.3">
      <c r="A3" s="177" t="s">
        <v>4</v>
      </c>
      <c r="B3" s="177"/>
      <c r="C3" s="177"/>
      <c r="D3" s="177"/>
      <c r="E3" s="177"/>
      <c r="F3" s="177"/>
      <c r="G3" s="1"/>
      <c r="H3" s="1"/>
    </row>
    <row r="4" spans="1:10" ht="31.5" customHeight="1" x14ac:dyDescent="0.25">
      <c r="A4" s="180"/>
      <c r="B4" s="176" t="s">
        <v>5</v>
      </c>
      <c r="C4" s="176"/>
      <c r="D4" s="176"/>
      <c r="E4" s="5">
        <v>10</v>
      </c>
      <c r="F4" s="23" t="str">
        <f>Original!F4</f>
        <v>Yes</v>
      </c>
      <c r="G4" s="39"/>
      <c r="H4" s="38"/>
      <c r="I4" s="38"/>
    </row>
    <row r="5" spans="1:10" ht="31.5" customHeight="1" x14ac:dyDescent="0.25">
      <c r="A5" s="180"/>
      <c r="B5" s="176" t="s">
        <v>6</v>
      </c>
      <c r="C5" s="176"/>
      <c r="D5" s="176"/>
      <c r="E5" s="5">
        <v>20</v>
      </c>
      <c r="F5" s="23" t="str">
        <f>Original!F5</f>
        <v>No</v>
      </c>
      <c r="G5" s="1"/>
      <c r="H5" s="1"/>
    </row>
    <row r="6" spans="1:10" ht="21.75" customHeight="1" x14ac:dyDescent="0.3">
      <c r="A6" s="177" t="s">
        <v>7</v>
      </c>
      <c r="B6" s="177"/>
      <c r="C6" s="177"/>
      <c r="D6" s="177"/>
      <c r="E6" s="177"/>
      <c r="F6" s="177"/>
      <c r="G6" s="1"/>
      <c r="H6" s="1"/>
    </row>
    <row r="7" spans="1:10" ht="21.75" customHeight="1" x14ac:dyDescent="0.25">
      <c r="A7" s="181"/>
      <c r="B7" s="178" t="s">
        <v>8</v>
      </c>
      <c r="C7" s="178"/>
      <c r="D7" s="178"/>
      <c r="E7" s="178"/>
      <c r="F7" s="178"/>
      <c r="G7" s="1"/>
      <c r="H7" s="1"/>
    </row>
    <row r="8" spans="1:10" ht="21.75" customHeight="1" x14ac:dyDescent="0.25">
      <c r="A8" s="181"/>
      <c r="B8" s="179" t="s">
        <v>9</v>
      </c>
      <c r="C8" s="179"/>
      <c r="D8" s="179"/>
      <c r="E8" s="6">
        <v>30</v>
      </c>
      <c r="F8" s="13">
        <f>Original!F8</f>
        <v>0</v>
      </c>
      <c r="G8" s="1"/>
      <c r="H8" s="1"/>
      <c r="I8" s="37"/>
      <c r="J8" s="37"/>
    </row>
    <row r="9" spans="1:10" ht="21.75" customHeight="1" x14ac:dyDescent="0.25">
      <c r="A9" s="181"/>
      <c r="B9" s="179" t="s">
        <v>10</v>
      </c>
      <c r="C9" s="179"/>
      <c r="D9" s="179"/>
      <c r="E9" s="6">
        <v>40</v>
      </c>
      <c r="F9" s="13">
        <f>Original!F9</f>
        <v>0</v>
      </c>
      <c r="G9" s="1"/>
      <c r="H9" s="1"/>
      <c r="I9" s="37"/>
      <c r="J9" s="37"/>
    </row>
    <row r="10" spans="1:10" ht="21.75" customHeight="1" x14ac:dyDescent="0.25">
      <c r="A10" s="181"/>
      <c r="B10" s="179" t="s">
        <v>11</v>
      </c>
      <c r="C10" s="179"/>
      <c r="D10" s="179"/>
      <c r="E10" s="6">
        <v>50</v>
      </c>
      <c r="F10" s="13">
        <f>Original!F10</f>
        <v>0</v>
      </c>
      <c r="G10" s="1"/>
      <c r="H10" s="1"/>
      <c r="I10" s="37"/>
      <c r="J10" s="37"/>
    </row>
    <row r="11" spans="1:10" ht="21.75" customHeight="1" x14ac:dyDescent="0.25">
      <c r="A11" s="181"/>
      <c r="B11" s="179" t="s">
        <v>12</v>
      </c>
      <c r="C11" s="179"/>
      <c r="D11" s="179"/>
      <c r="E11" s="6">
        <v>60</v>
      </c>
      <c r="F11" s="13">
        <f>Original!F11</f>
        <v>0</v>
      </c>
      <c r="G11" s="1"/>
      <c r="H11" s="1"/>
      <c r="I11" s="37"/>
    </row>
    <row r="12" spans="1:10" ht="21.75" customHeight="1" x14ac:dyDescent="0.25">
      <c r="A12" s="181"/>
      <c r="B12" s="178" t="s">
        <v>13</v>
      </c>
      <c r="C12" s="178"/>
      <c r="D12" s="178"/>
      <c r="E12" s="7">
        <v>70</v>
      </c>
      <c r="F12" s="19">
        <f>SUM(F8:F11)</f>
        <v>0</v>
      </c>
      <c r="G12" s="1"/>
      <c r="H12" s="1"/>
      <c r="I12" s="37"/>
    </row>
    <row r="13" spans="1:10" ht="21.75" customHeight="1" x14ac:dyDescent="0.25">
      <c r="A13" s="181"/>
      <c r="B13" s="178" t="s">
        <v>14</v>
      </c>
      <c r="C13" s="178"/>
      <c r="D13" s="178"/>
      <c r="E13" s="178"/>
      <c r="F13" s="178"/>
      <c r="G13" s="1"/>
      <c r="H13" s="1"/>
      <c r="I13" s="37"/>
    </row>
    <row r="14" spans="1:10" ht="21.75" customHeight="1" x14ac:dyDescent="0.25">
      <c r="A14" s="181"/>
      <c r="B14" s="179" t="s">
        <v>15</v>
      </c>
      <c r="C14" s="179"/>
      <c r="D14" s="179"/>
      <c r="E14" s="6">
        <v>80</v>
      </c>
      <c r="F14" s="13">
        <f>Original!F14</f>
        <v>0</v>
      </c>
      <c r="G14" s="1"/>
      <c r="H14" s="1"/>
    </row>
    <row r="15" spans="1:10" ht="21.75" customHeight="1" x14ac:dyDescent="0.25">
      <c r="A15" s="181"/>
      <c r="B15" s="178" t="s">
        <v>16</v>
      </c>
      <c r="C15" s="178"/>
      <c r="D15" s="178"/>
      <c r="E15" s="178"/>
      <c r="F15" s="178"/>
      <c r="G15" s="1"/>
      <c r="H15" s="24" t="s">
        <v>131</v>
      </c>
    </row>
    <row r="16" spans="1:10" ht="21.75" customHeight="1" x14ac:dyDescent="0.25">
      <c r="A16" s="181"/>
      <c r="B16" s="179" t="s">
        <v>16</v>
      </c>
      <c r="C16" s="179"/>
      <c r="D16" s="179"/>
      <c r="E16" s="6">
        <v>90</v>
      </c>
      <c r="F16" s="13">
        <f>Original!F16</f>
        <v>0</v>
      </c>
      <c r="G16" s="24">
        <f>IF(F12-F14+F16=0,0,H15)</f>
        <v>0</v>
      </c>
      <c r="H16" s="1"/>
    </row>
    <row r="17" spans="1:8" ht="21.75" customHeight="1" x14ac:dyDescent="0.25">
      <c r="A17" s="177" t="s">
        <v>87</v>
      </c>
      <c r="B17" s="177"/>
      <c r="C17" s="177"/>
      <c r="D17" s="177"/>
      <c r="E17" s="177"/>
      <c r="F17" s="177"/>
      <c r="G17" s="1"/>
      <c r="H17" s="1"/>
    </row>
    <row r="18" spans="1:8" ht="21.75" customHeight="1" x14ac:dyDescent="0.25">
      <c r="A18" s="181"/>
      <c r="B18" s="178" t="s">
        <v>22</v>
      </c>
      <c r="C18" s="178"/>
      <c r="D18" s="178"/>
      <c r="E18" s="178"/>
      <c r="F18" s="178"/>
      <c r="G18" s="1"/>
      <c r="H18" s="1"/>
    </row>
    <row r="19" spans="1:8" ht="21.75" customHeight="1" x14ac:dyDescent="0.25">
      <c r="A19" s="181"/>
      <c r="B19" s="182" t="s">
        <v>17</v>
      </c>
      <c r="C19" s="182"/>
      <c r="D19" s="182"/>
      <c r="E19" s="8">
        <v>170</v>
      </c>
      <c r="F19" s="13">
        <f>Original!F19</f>
        <v>0</v>
      </c>
      <c r="G19" s="1"/>
      <c r="H19" s="1"/>
    </row>
    <row r="20" spans="1:8" ht="21.75" customHeight="1" x14ac:dyDescent="0.25">
      <c r="A20" s="181"/>
      <c r="B20" s="182" t="s">
        <v>18</v>
      </c>
      <c r="C20" s="182"/>
      <c r="D20" s="182"/>
      <c r="E20" s="8">
        <v>180</v>
      </c>
      <c r="F20" s="13">
        <f>Original!F20</f>
        <v>0</v>
      </c>
      <c r="G20" s="1"/>
      <c r="H20" s="1"/>
    </row>
    <row r="21" spans="1:8" ht="21.75" customHeight="1" x14ac:dyDescent="0.25">
      <c r="A21" s="181"/>
      <c r="B21" s="182" t="s">
        <v>19</v>
      </c>
      <c r="C21" s="182"/>
      <c r="D21" s="182"/>
      <c r="E21" s="8">
        <v>190</v>
      </c>
      <c r="F21" s="13">
        <f>Original!F21</f>
        <v>0</v>
      </c>
      <c r="G21" s="1"/>
      <c r="H21" s="1"/>
    </row>
    <row r="22" spans="1:8" ht="21.75" customHeight="1" x14ac:dyDescent="0.25">
      <c r="A22" s="181"/>
      <c r="B22" s="182" t="s">
        <v>20</v>
      </c>
      <c r="C22" s="182"/>
      <c r="D22" s="182"/>
      <c r="E22" s="8">
        <v>200</v>
      </c>
      <c r="F22" s="13">
        <f>Original!F22</f>
        <v>0</v>
      </c>
      <c r="G22" s="1"/>
      <c r="H22" s="1"/>
    </row>
    <row r="23" spans="1:8" ht="21.75" customHeight="1" x14ac:dyDescent="0.25">
      <c r="A23" s="181"/>
      <c r="B23" s="182" t="s">
        <v>21</v>
      </c>
      <c r="C23" s="182"/>
      <c r="D23" s="182"/>
      <c r="E23" s="8">
        <v>210</v>
      </c>
      <c r="F23" s="13">
        <f>Original!F23</f>
        <v>0</v>
      </c>
      <c r="G23" s="1"/>
      <c r="H23" s="1"/>
    </row>
    <row r="24" spans="1:8" ht="21.75" customHeight="1" x14ac:dyDescent="0.25">
      <c r="A24" s="181"/>
      <c r="B24" s="178" t="s">
        <v>23</v>
      </c>
      <c r="C24" s="178"/>
      <c r="D24" s="178"/>
      <c r="E24" s="7">
        <v>220</v>
      </c>
      <c r="F24" s="19">
        <f>SUM(F19:F23)</f>
        <v>0</v>
      </c>
      <c r="G24" s="1"/>
      <c r="H24" s="1"/>
    </row>
    <row r="25" spans="1:8" ht="21.75" customHeight="1" x14ac:dyDescent="0.25">
      <c r="A25" s="181"/>
      <c r="B25" s="178" t="s">
        <v>24</v>
      </c>
      <c r="C25" s="178"/>
      <c r="D25" s="178"/>
      <c r="E25" s="178"/>
      <c r="F25" s="178"/>
      <c r="G25" s="1"/>
      <c r="H25" s="1"/>
    </row>
    <row r="26" spans="1:8" ht="21.75" customHeight="1" x14ac:dyDescent="0.25">
      <c r="A26" s="181"/>
      <c r="B26" s="182" t="s">
        <v>25</v>
      </c>
      <c r="C26" s="182"/>
      <c r="D26" s="182"/>
      <c r="E26" s="8">
        <v>230</v>
      </c>
      <c r="F26" s="13">
        <f>Original!F26</f>
        <v>0</v>
      </c>
      <c r="G26" s="1"/>
      <c r="H26" s="1"/>
    </row>
    <row r="27" spans="1:8" ht="21.75" customHeight="1" x14ac:dyDescent="0.25">
      <c r="A27" s="181"/>
      <c r="B27" s="182" t="s">
        <v>26</v>
      </c>
      <c r="C27" s="182"/>
      <c r="D27" s="182"/>
      <c r="E27" s="8">
        <v>240</v>
      </c>
      <c r="F27" s="13">
        <f>Original!F27</f>
        <v>0</v>
      </c>
      <c r="G27" s="1"/>
      <c r="H27" s="1"/>
    </row>
    <row r="28" spans="1:8" ht="21.75" customHeight="1" x14ac:dyDescent="0.25">
      <c r="A28" s="181"/>
      <c r="B28" s="182" t="s">
        <v>27</v>
      </c>
      <c r="C28" s="182"/>
      <c r="D28" s="182"/>
      <c r="E28" s="8">
        <v>250</v>
      </c>
      <c r="F28" s="13">
        <f>Original!F28</f>
        <v>0</v>
      </c>
      <c r="G28" s="1"/>
      <c r="H28" s="1"/>
    </row>
    <row r="29" spans="1:8" ht="21.75" customHeight="1" x14ac:dyDescent="0.25">
      <c r="A29" s="181"/>
      <c r="B29" s="178" t="s">
        <v>28</v>
      </c>
      <c r="C29" s="178"/>
      <c r="D29" s="178"/>
      <c r="E29" s="7">
        <v>260</v>
      </c>
      <c r="F29" s="19">
        <f>SUM(F26+F27-F28)</f>
        <v>0</v>
      </c>
      <c r="G29" s="1"/>
      <c r="H29" s="1"/>
    </row>
    <row r="30" spans="1:8" ht="21.75" customHeight="1" x14ac:dyDescent="0.25">
      <c r="A30" s="181"/>
      <c r="B30" s="178" t="s">
        <v>29</v>
      </c>
      <c r="C30" s="178"/>
      <c r="D30" s="178"/>
      <c r="E30" s="178"/>
      <c r="F30" s="178"/>
      <c r="G30" s="1"/>
      <c r="H30" s="1"/>
    </row>
    <row r="31" spans="1:8" ht="21.75" customHeight="1" x14ac:dyDescent="0.25">
      <c r="A31" s="181"/>
      <c r="B31" s="179" t="s">
        <v>30</v>
      </c>
      <c r="C31" s="179"/>
      <c r="D31" s="179"/>
      <c r="E31" s="8">
        <v>270</v>
      </c>
      <c r="F31" s="13">
        <f>Original!F31</f>
        <v>0</v>
      </c>
      <c r="G31" s="1"/>
      <c r="H31" s="1"/>
    </row>
    <row r="32" spans="1:8" ht="21.75" customHeight="1" x14ac:dyDescent="0.25">
      <c r="A32" s="181"/>
      <c r="B32" s="179" t="s">
        <v>31</v>
      </c>
      <c r="C32" s="179"/>
      <c r="D32" s="179"/>
      <c r="E32" s="8">
        <v>280</v>
      </c>
      <c r="F32" s="13">
        <f>Original!F32</f>
        <v>0</v>
      </c>
      <c r="G32" s="1"/>
      <c r="H32" s="1"/>
    </row>
    <row r="33" spans="1:8" ht="21.75" customHeight="1" x14ac:dyDescent="0.25">
      <c r="A33" s="181"/>
      <c r="B33" s="179" t="s">
        <v>32</v>
      </c>
      <c r="C33" s="179"/>
      <c r="D33" s="179"/>
      <c r="E33" s="8">
        <v>290</v>
      </c>
      <c r="F33" s="13">
        <f>Original!F33</f>
        <v>0</v>
      </c>
      <c r="G33" s="1"/>
      <c r="H33" s="1"/>
    </row>
    <row r="34" spans="1:8" ht="21.75" customHeight="1" x14ac:dyDescent="0.25">
      <c r="A34" s="181"/>
      <c r="B34" s="182" t="s">
        <v>33</v>
      </c>
      <c r="C34" s="182"/>
      <c r="D34" s="182"/>
      <c r="E34" s="8">
        <v>300</v>
      </c>
      <c r="F34" s="13">
        <f>Original!F34</f>
        <v>0</v>
      </c>
      <c r="G34" s="1"/>
      <c r="H34" s="1"/>
    </row>
    <row r="35" spans="1:8" ht="21.75" customHeight="1" x14ac:dyDescent="0.25">
      <c r="A35" s="181"/>
      <c r="B35" s="179" t="s">
        <v>34</v>
      </c>
      <c r="C35" s="179"/>
      <c r="D35" s="179"/>
      <c r="E35" s="8">
        <v>310</v>
      </c>
      <c r="F35" s="13">
        <f>Original!F35</f>
        <v>0</v>
      </c>
      <c r="G35" s="1"/>
      <c r="H35" s="1"/>
    </row>
    <row r="36" spans="1:8" ht="21.75" customHeight="1" x14ac:dyDescent="0.25">
      <c r="A36" s="181"/>
      <c r="B36" s="182" t="s">
        <v>35</v>
      </c>
      <c r="C36" s="182"/>
      <c r="D36" s="182"/>
      <c r="E36" s="8">
        <v>320</v>
      </c>
      <c r="F36" s="13">
        <f>Original!F36</f>
        <v>0</v>
      </c>
      <c r="G36" s="1"/>
      <c r="H36" s="1"/>
    </row>
    <row r="37" spans="1:8" ht="21.75" customHeight="1" x14ac:dyDescent="0.25">
      <c r="A37" s="181"/>
      <c r="B37" s="178" t="s">
        <v>36</v>
      </c>
      <c r="C37" s="178"/>
      <c r="D37" s="178"/>
      <c r="E37" s="7">
        <v>330</v>
      </c>
      <c r="F37" s="19">
        <f>SUM(F31:F36)</f>
        <v>0</v>
      </c>
      <c r="G37" s="1"/>
      <c r="H37" s="1"/>
    </row>
    <row r="38" spans="1:8" ht="21.75" customHeight="1" x14ac:dyDescent="0.25">
      <c r="A38" s="181"/>
      <c r="B38" s="183" t="s">
        <v>37</v>
      </c>
      <c r="C38" s="183"/>
      <c r="D38" s="183"/>
      <c r="E38" s="7">
        <v>340</v>
      </c>
      <c r="F38" s="19">
        <f>SUM(F24-F29-F37)</f>
        <v>0</v>
      </c>
      <c r="G38" s="1"/>
      <c r="H38" s="1"/>
    </row>
    <row r="39" spans="1:8" ht="21.75" customHeight="1" x14ac:dyDescent="0.25">
      <c r="A39" s="177" t="s">
        <v>38</v>
      </c>
      <c r="B39" s="177"/>
      <c r="C39" s="177"/>
      <c r="D39" s="177"/>
      <c r="E39" s="177"/>
      <c r="F39" s="177"/>
      <c r="G39" s="1"/>
      <c r="H39" s="1"/>
    </row>
    <row r="40" spans="1:8" ht="21.75" customHeight="1" x14ac:dyDescent="0.25">
      <c r="A40" s="181"/>
      <c r="B40" s="178" t="s">
        <v>39</v>
      </c>
      <c r="C40" s="178"/>
      <c r="D40" s="178"/>
      <c r="E40" s="178"/>
      <c r="F40" s="178"/>
      <c r="G40" s="1"/>
      <c r="H40" s="1"/>
    </row>
    <row r="41" spans="1:8" ht="21.75" customHeight="1" x14ac:dyDescent="0.25">
      <c r="A41" s="181"/>
      <c r="B41" s="182" t="s">
        <v>46</v>
      </c>
      <c r="C41" s="182"/>
      <c r="D41" s="182"/>
      <c r="E41" s="8">
        <v>370</v>
      </c>
      <c r="F41" s="13">
        <f>Original!F41</f>
        <v>0</v>
      </c>
      <c r="G41" s="1"/>
      <c r="H41" s="1"/>
    </row>
    <row r="42" spans="1:8" ht="21.75" customHeight="1" x14ac:dyDescent="0.25">
      <c r="A42" s="181"/>
      <c r="B42" s="182" t="s">
        <v>40</v>
      </c>
      <c r="C42" s="182"/>
      <c r="D42" s="182"/>
      <c r="E42" s="8">
        <v>380</v>
      </c>
      <c r="F42" s="13">
        <f>Original!F42</f>
        <v>0</v>
      </c>
      <c r="G42" s="1"/>
      <c r="H42" s="1"/>
    </row>
    <row r="43" spans="1:8" ht="21.75" customHeight="1" x14ac:dyDescent="0.25">
      <c r="A43" s="181"/>
      <c r="B43" s="182" t="s">
        <v>41</v>
      </c>
      <c r="C43" s="182"/>
      <c r="D43" s="182"/>
      <c r="E43" s="8">
        <v>390</v>
      </c>
      <c r="F43" s="13">
        <f>Original!F43</f>
        <v>0</v>
      </c>
      <c r="G43" s="1"/>
      <c r="H43" s="1"/>
    </row>
    <row r="44" spans="1:8" ht="21.75" customHeight="1" x14ac:dyDescent="0.25">
      <c r="A44" s="181"/>
      <c r="B44" s="182" t="s">
        <v>42</v>
      </c>
      <c r="C44" s="182"/>
      <c r="D44" s="182"/>
      <c r="E44" s="8">
        <v>400</v>
      </c>
      <c r="F44" s="13">
        <f>Original!F44</f>
        <v>0</v>
      </c>
      <c r="G44" s="1"/>
      <c r="H44" s="1"/>
    </row>
    <row r="45" spans="1:8" ht="21.75" customHeight="1" x14ac:dyDescent="0.25">
      <c r="A45" s="181"/>
      <c r="B45" s="178" t="s">
        <v>43</v>
      </c>
      <c r="C45" s="178"/>
      <c r="D45" s="178"/>
      <c r="E45" s="7">
        <v>410</v>
      </c>
      <c r="F45" s="19">
        <f>SUM(F41:F44)</f>
        <v>0</v>
      </c>
      <c r="G45" s="1"/>
      <c r="H45" s="1"/>
    </row>
    <row r="46" spans="1:8" ht="21.75" customHeight="1" x14ac:dyDescent="0.25">
      <c r="A46" s="181"/>
      <c r="B46" s="178" t="s">
        <v>44</v>
      </c>
      <c r="C46" s="178"/>
      <c r="D46" s="178"/>
      <c r="E46" s="178"/>
      <c r="F46" s="178"/>
      <c r="G46" s="1"/>
      <c r="H46" s="1"/>
    </row>
    <row r="47" spans="1:8" ht="21.75" customHeight="1" x14ac:dyDescent="0.25">
      <c r="A47" s="181"/>
      <c r="B47" s="179" t="s">
        <v>45</v>
      </c>
      <c r="C47" s="179"/>
      <c r="D47" s="179"/>
      <c r="E47" s="8">
        <v>420</v>
      </c>
      <c r="F47" s="13">
        <f>Original!F47</f>
        <v>0</v>
      </c>
      <c r="G47" s="1"/>
      <c r="H47" s="1"/>
    </row>
    <row r="48" spans="1:8" ht="21.75" customHeight="1" x14ac:dyDescent="0.25">
      <c r="A48" s="181"/>
      <c r="B48" s="182" t="s">
        <v>32</v>
      </c>
      <c r="C48" s="182"/>
      <c r="D48" s="182"/>
      <c r="E48" s="8">
        <v>430</v>
      </c>
      <c r="F48" s="13">
        <f>Original!F48</f>
        <v>0</v>
      </c>
      <c r="G48" s="1"/>
      <c r="H48" s="1"/>
    </row>
    <row r="49" spans="1:8" ht="21.75" customHeight="1" x14ac:dyDescent="0.25">
      <c r="A49" s="181"/>
      <c r="B49" s="179" t="s">
        <v>34</v>
      </c>
      <c r="C49" s="179"/>
      <c r="D49" s="179"/>
      <c r="E49" s="8">
        <v>440</v>
      </c>
      <c r="F49" s="13">
        <f>Original!F49</f>
        <v>0</v>
      </c>
      <c r="G49" s="1"/>
      <c r="H49" s="1"/>
    </row>
    <row r="50" spans="1:8" ht="21.75" customHeight="1" x14ac:dyDescent="0.25">
      <c r="A50" s="181"/>
      <c r="B50" s="182" t="s">
        <v>35</v>
      </c>
      <c r="C50" s="182"/>
      <c r="D50" s="182"/>
      <c r="E50" s="8">
        <v>450</v>
      </c>
      <c r="F50" s="13">
        <f>Original!F50</f>
        <v>0</v>
      </c>
      <c r="G50" s="1"/>
      <c r="H50" s="1"/>
    </row>
    <row r="51" spans="1:8" ht="21.75" customHeight="1" x14ac:dyDescent="0.25">
      <c r="A51" s="181"/>
      <c r="B51" s="178" t="s">
        <v>47</v>
      </c>
      <c r="C51" s="178"/>
      <c r="D51" s="178"/>
      <c r="E51" s="7">
        <v>460</v>
      </c>
      <c r="F51" s="19">
        <f>SUM(F47:F50)</f>
        <v>0</v>
      </c>
      <c r="G51" s="1"/>
      <c r="H51" s="1"/>
    </row>
    <row r="52" spans="1:8" ht="21.75" customHeight="1" x14ac:dyDescent="0.25">
      <c r="A52" s="181"/>
      <c r="B52" s="183" t="s">
        <v>48</v>
      </c>
      <c r="C52" s="183"/>
      <c r="D52" s="183"/>
      <c r="E52" s="7">
        <v>470</v>
      </c>
      <c r="F52" s="19">
        <f>SUM(F45-F51)</f>
        <v>0</v>
      </c>
      <c r="G52" s="1"/>
      <c r="H52" s="1"/>
    </row>
    <row r="53" spans="1:8" ht="21.75" customHeight="1" x14ac:dyDescent="0.25">
      <c r="A53" s="177" t="s">
        <v>49</v>
      </c>
      <c r="B53" s="177"/>
      <c r="C53" s="177"/>
      <c r="D53" s="177"/>
      <c r="E53" s="177"/>
      <c r="F53" s="177"/>
      <c r="G53" s="1"/>
      <c r="H53" s="1"/>
    </row>
    <row r="54" spans="1:8" ht="21.75" customHeight="1" x14ac:dyDescent="0.25">
      <c r="A54" s="181"/>
      <c r="B54" s="179" t="s">
        <v>50</v>
      </c>
      <c r="C54" s="179"/>
      <c r="D54" s="179"/>
      <c r="E54" s="8">
        <v>480</v>
      </c>
      <c r="F54" s="17">
        <f>SUM(F38+F52)</f>
        <v>0</v>
      </c>
      <c r="G54" s="1"/>
      <c r="H54" s="1"/>
    </row>
    <row r="55" spans="1:8" ht="21.75" customHeight="1" x14ac:dyDescent="0.25">
      <c r="A55" s="181"/>
      <c r="B55" s="179" t="s">
        <v>51</v>
      </c>
      <c r="C55" s="179"/>
      <c r="D55" s="179"/>
      <c r="E55" s="8">
        <v>490</v>
      </c>
      <c r="F55" s="17">
        <f>SUM(F35+F49)</f>
        <v>0</v>
      </c>
      <c r="G55" s="1"/>
      <c r="H55" s="1"/>
    </row>
    <row r="56" spans="1:8" ht="21.75" customHeight="1" x14ac:dyDescent="0.25">
      <c r="A56" s="181"/>
      <c r="B56" s="182" t="s">
        <v>52</v>
      </c>
      <c r="C56" s="182"/>
      <c r="D56" s="182"/>
      <c r="E56" s="8">
        <v>500</v>
      </c>
      <c r="F56" s="14">
        <f>Original!F56</f>
        <v>0</v>
      </c>
      <c r="G56" s="1"/>
      <c r="H56" s="1"/>
    </row>
    <row r="57" spans="1:8" ht="21.75" customHeight="1" x14ac:dyDescent="0.25">
      <c r="A57" s="181"/>
      <c r="B57" s="182" t="s">
        <v>53</v>
      </c>
      <c r="C57" s="182"/>
      <c r="D57" s="182"/>
      <c r="E57" s="8">
        <v>510</v>
      </c>
      <c r="F57" s="14">
        <f>Original!F57</f>
        <v>0</v>
      </c>
      <c r="G57" s="1"/>
      <c r="H57" s="1"/>
    </row>
    <row r="58" spans="1:8" ht="21.75" customHeight="1" x14ac:dyDescent="0.25">
      <c r="A58" s="181"/>
      <c r="B58" s="179" t="s">
        <v>54</v>
      </c>
      <c r="C58" s="179"/>
      <c r="D58" s="179"/>
      <c r="E58" s="8">
        <v>520</v>
      </c>
      <c r="F58" s="14">
        <f>Original!F58</f>
        <v>0</v>
      </c>
      <c r="G58" s="1"/>
      <c r="H58" s="1"/>
    </row>
    <row r="59" spans="1:8" ht="21.75" customHeight="1" x14ac:dyDescent="0.25">
      <c r="A59" s="181"/>
      <c r="B59" s="182" t="s">
        <v>55</v>
      </c>
      <c r="C59" s="182"/>
      <c r="D59" s="182"/>
      <c r="E59" s="7">
        <v>530</v>
      </c>
      <c r="F59" s="17">
        <f>SUM(F55:F58)</f>
        <v>0</v>
      </c>
      <c r="G59" s="1"/>
      <c r="H59" s="1"/>
    </row>
    <row r="60" spans="1:8" ht="21.75" customHeight="1" x14ac:dyDescent="0.25">
      <c r="A60" s="181"/>
      <c r="B60" s="179" t="s">
        <v>56</v>
      </c>
      <c r="C60" s="179"/>
      <c r="D60" s="179"/>
      <c r="E60" s="8">
        <v>540</v>
      </c>
      <c r="F60" s="14">
        <f>Original!F60</f>
        <v>0</v>
      </c>
      <c r="G60" s="1"/>
      <c r="H60" s="1"/>
    </row>
    <row r="61" spans="1:8" ht="21.75" customHeight="1" x14ac:dyDescent="0.25">
      <c r="A61" s="181"/>
      <c r="B61" s="179" t="s">
        <v>57</v>
      </c>
      <c r="C61" s="179"/>
      <c r="D61" s="179"/>
      <c r="E61" s="8">
        <v>550</v>
      </c>
      <c r="F61" s="14">
        <f>Original!F61</f>
        <v>0</v>
      </c>
      <c r="G61" s="1"/>
      <c r="H61" s="1"/>
    </row>
    <row r="62" spans="1:8" ht="21.75" customHeight="1" x14ac:dyDescent="0.25">
      <c r="A62" s="181"/>
      <c r="B62" s="179" t="s">
        <v>58</v>
      </c>
      <c r="C62" s="179"/>
      <c r="D62" s="179"/>
      <c r="E62" s="8">
        <v>560</v>
      </c>
      <c r="F62" s="14">
        <f>Original!F62</f>
        <v>0</v>
      </c>
      <c r="G62" s="1"/>
      <c r="H62" s="1"/>
    </row>
    <row r="63" spans="1:8" ht="21.75" customHeight="1" x14ac:dyDescent="0.25">
      <c r="A63" s="181"/>
      <c r="B63" s="179" t="s">
        <v>63</v>
      </c>
      <c r="C63" s="179"/>
      <c r="D63" s="179"/>
      <c r="E63" s="7">
        <v>570</v>
      </c>
      <c r="F63" s="36">
        <f>SUM(F57)*1.5</f>
        <v>0</v>
      </c>
      <c r="G63" s="1"/>
      <c r="H63" s="1"/>
    </row>
    <row r="64" spans="1:8" ht="21.75" customHeight="1" x14ac:dyDescent="0.25">
      <c r="A64" s="181"/>
      <c r="B64" s="179" t="s">
        <v>59</v>
      </c>
      <c r="C64" s="179"/>
      <c r="D64" s="179"/>
      <c r="E64" s="8">
        <v>580</v>
      </c>
      <c r="F64" s="14">
        <f>Original!F64</f>
        <v>0</v>
      </c>
      <c r="G64" s="1"/>
      <c r="H64" s="1"/>
    </row>
    <row r="65" spans="1:8" ht="21.75" customHeight="1" x14ac:dyDescent="0.25">
      <c r="A65" s="181"/>
      <c r="B65" s="182" t="s">
        <v>60</v>
      </c>
      <c r="C65" s="182"/>
      <c r="D65" s="182"/>
      <c r="E65" s="7">
        <v>590</v>
      </c>
      <c r="F65" s="17">
        <f>SUM(F60:F64)</f>
        <v>0</v>
      </c>
      <c r="G65" s="1"/>
      <c r="H65" s="1"/>
    </row>
    <row r="66" spans="1:8" ht="21.75" customHeight="1" x14ac:dyDescent="0.25">
      <c r="A66" s="181"/>
      <c r="B66" s="178" t="s">
        <v>61</v>
      </c>
      <c r="C66" s="178"/>
      <c r="D66" s="178"/>
      <c r="E66" s="7">
        <v>600</v>
      </c>
      <c r="F66" s="17">
        <f>SUM(F54+F59-F65)</f>
        <v>0</v>
      </c>
      <c r="G66" s="1"/>
      <c r="H66" s="1"/>
    </row>
    <row r="67" spans="1:8" ht="21.75" customHeight="1" x14ac:dyDescent="0.25">
      <c r="A67" s="181"/>
      <c r="B67" s="182" t="s">
        <v>62</v>
      </c>
      <c r="C67" s="182"/>
      <c r="D67" s="182"/>
      <c r="E67" s="8">
        <v>610</v>
      </c>
      <c r="F67" s="13">
        <f>Original!F67</f>
        <v>0</v>
      </c>
      <c r="G67" s="1"/>
      <c r="H67" s="1"/>
    </row>
    <row r="68" spans="1:8" ht="21.75" customHeight="1" x14ac:dyDescent="0.25">
      <c r="A68" s="181"/>
      <c r="B68" s="182" t="s">
        <v>90</v>
      </c>
      <c r="C68" s="182"/>
      <c r="D68" s="182"/>
      <c r="E68" s="8">
        <v>620</v>
      </c>
      <c r="F68" s="13">
        <f>Original!F68</f>
        <v>0</v>
      </c>
      <c r="G68" s="1"/>
      <c r="H68" s="1"/>
    </row>
    <row r="69" spans="1:8" ht="21.75" customHeight="1" x14ac:dyDescent="0.25">
      <c r="A69" s="181"/>
      <c r="B69" s="178" t="s">
        <v>64</v>
      </c>
      <c r="C69" s="178"/>
      <c r="D69" s="178"/>
      <c r="E69" s="7">
        <v>630</v>
      </c>
      <c r="F69" s="17">
        <f>IF(F66&gt;=F67,F66-F67,0)</f>
        <v>0</v>
      </c>
      <c r="G69" s="1"/>
      <c r="H69" s="1"/>
    </row>
    <row r="70" spans="1:8" ht="21.75" customHeight="1" x14ac:dyDescent="0.25">
      <c r="A70" s="181"/>
      <c r="B70" s="186" t="s">
        <v>86</v>
      </c>
      <c r="C70" s="186"/>
      <c r="D70" s="186"/>
      <c r="E70" s="9">
        <v>640</v>
      </c>
      <c r="F70" s="17">
        <f>IF(F66&gt;=F67,0,IF(F67&gt;F66,F67-F66-F68))</f>
        <v>0</v>
      </c>
      <c r="G70" s="1"/>
      <c r="H70" s="1"/>
    </row>
    <row r="71" spans="1:8" ht="21.75" customHeight="1" x14ac:dyDescent="0.25">
      <c r="A71" s="177" t="s">
        <v>65</v>
      </c>
      <c r="B71" s="177"/>
      <c r="C71" s="177"/>
      <c r="D71" s="177"/>
      <c r="E71" s="177"/>
      <c r="F71" s="177"/>
      <c r="G71" s="1"/>
      <c r="H71" s="1"/>
    </row>
    <row r="72" spans="1:8" ht="21.75" customHeight="1" x14ac:dyDescent="0.25">
      <c r="A72" s="181"/>
      <c r="B72" s="182" t="s">
        <v>66</v>
      </c>
      <c r="C72" s="182"/>
      <c r="D72" s="182"/>
      <c r="E72" s="8">
        <v>650</v>
      </c>
      <c r="F72" s="14">
        <f>Original!F72</f>
        <v>0</v>
      </c>
      <c r="G72" s="1"/>
      <c r="H72" s="1"/>
    </row>
    <row r="73" spans="1:8" ht="21.75" customHeight="1" x14ac:dyDescent="0.25">
      <c r="A73" s="181"/>
      <c r="B73" s="182" t="s">
        <v>67</v>
      </c>
      <c r="C73" s="182"/>
      <c r="D73" s="182"/>
      <c r="E73" s="8">
        <v>660</v>
      </c>
      <c r="F73" s="14">
        <f>Original!F73</f>
        <v>0</v>
      </c>
      <c r="G73" s="1"/>
      <c r="H73" s="1"/>
    </row>
    <row r="74" spans="1:8" ht="21.75" customHeight="1" x14ac:dyDescent="0.25">
      <c r="A74" s="181"/>
      <c r="B74" s="178" t="s">
        <v>68</v>
      </c>
      <c r="C74" s="178"/>
      <c r="D74" s="178"/>
      <c r="E74" s="7">
        <v>670</v>
      </c>
      <c r="F74" s="17">
        <f>SUM(F72:F73)</f>
        <v>0</v>
      </c>
      <c r="G74" s="1"/>
      <c r="H74" s="1"/>
    </row>
    <row r="75" spans="1:8" ht="21.75" customHeight="1" x14ac:dyDescent="0.25">
      <c r="A75" s="177" t="s">
        <v>69</v>
      </c>
      <c r="B75" s="177"/>
      <c r="C75" s="177"/>
      <c r="D75" s="177"/>
      <c r="E75" s="177"/>
      <c r="F75" s="177"/>
      <c r="G75" s="1"/>
      <c r="H75" s="1"/>
    </row>
    <row r="76" spans="1:8" ht="21.75" customHeight="1" x14ac:dyDescent="0.25">
      <c r="A76" s="181"/>
      <c r="B76" s="178" t="s">
        <v>70</v>
      </c>
      <c r="C76" s="178"/>
      <c r="D76" s="178"/>
      <c r="E76" s="178"/>
      <c r="F76" s="178"/>
      <c r="G76" s="1"/>
      <c r="H76" s="1"/>
    </row>
    <row r="77" spans="1:8" ht="21.75" customHeight="1" x14ac:dyDescent="0.25">
      <c r="A77" s="181"/>
      <c r="B77" s="182" t="s">
        <v>70</v>
      </c>
      <c r="C77" s="182"/>
      <c r="D77" s="182"/>
      <c r="E77" s="8">
        <v>680</v>
      </c>
      <c r="F77" s="14">
        <f>Original!F77</f>
        <v>0</v>
      </c>
      <c r="G77" s="1"/>
      <c r="H77" s="1"/>
    </row>
    <row r="78" spans="1:8" ht="21.75" customHeight="1" x14ac:dyDescent="0.25">
      <c r="A78" s="181"/>
      <c r="B78" s="178" t="s">
        <v>71</v>
      </c>
      <c r="C78" s="178"/>
      <c r="D78" s="178"/>
      <c r="E78" s="178"/>
      <c r="F78" s="178"/>
      <c r="G78" s="1"/>
      <c r="H78" s="1"/>
    </row>
    <row r="79" spans="1:8" ht="21.75" customHeight="1" x14ac:dyDescent="0.25">
      <c r="A79" s="181"/>
      <c r="B79" s="182" t="s">
        <v>72</v>
      </c>
      <c r="C79" s="182"/>
      <c r="D79" s="182"/>
      <c r="E79" s="8">
        <v>690</v>
      </c>
      <c r="F79" s="14">
        <f>Original!F79</f>
        <v>0</v>
      </c>
      <c r="G79" s="1"/>
      <c r="H79" s="1"/>
    </row>
    <row r="80" spans="1:8" ht="21.75" customHeight="1" x14ac:dyDescent="0.25">
      <c r="A80" s="181"/>
      <c r="B80" s="179" t="s">
        <v>73</v>
      </c>
      <c r="C80" s="179"/>
      <c r="D80" s="179"/>
      <c r="E80" s="8">
        <v>700</v>
      </c>
      <c r="F80" s="14">
        <f>Original!F80</f>
        <v>0</v>
      </c>
      <c r="G80" s="1"/>
      <c r="H80" s="1"/>
    </row>
    <row r="81" spans="1:8" ht="21.75" customHeight="1" x14ac:dyDescent="0.25">
      <c r="A81" s="181"/>
      <c r="B81" s="182" t="s">
        <v>74</v>
      </c>
      <c r="C81" s="182"/>
      <c r="D81" s="182"/>
      <c r="E81" s="8">
        <v>710</v>
      </c>
      <c r="F81" s="14">
        <f>Original!F81</f>
        <v>0</v>
      </c>
      <c r="G81" s="1"/>
      <c r="H81" s="1"/>
    </row>
    <row r="82" spans="1:8" ht="21.75" customHeight="1" x14ac:dyDescent="0.25">
      <c r="A82" s="181"/>
      <c r="B82" s="182" t="s">
        <v>35</v>
      </c>
      <c r="C82" s="182"/>
      <c r="D82" s="182"/>
      <c r="E82" s="8">
        <v>720</v>
      </c>
      <c r="F82" s="14">
        <f>Original!F82</f>
        <v>0</v>
      </c>
      <c r="G82" s="1"/>
      <c r="H82" s="1"/>
    </row>
    <row r="83" spans="1:8" ht="21.75" customHeight="1" x14ac:dyDescent="0.25">
      <c r="A83" s="181"/>
      <c r="B83" s="178" t="s">
        <v>75</v>
      </c>
      <c r="C83" s="178"/>
      <c r="D83" s="178"/>
      <c r="E83" s="7">
        <v>730</v>
      </c>
      <c r="F83" s="17">
        <f>SUM(F79:F82)</f>
        <v>0</v>
      </c>
      <c r="G83" s="1"/>
      <c r="H83" s="1"/>
    </row>
    <row r="84" spans="1:8" ht="21.75" customHeight="1" x14ac:dyDescent="0.25">
      <c r="A84" s="181"/>
      <c r="B84" s="178" t="s">
        <v>76</v>
      </c>
      <c r="C84" s="178"/>
      <c r="D84" s="178"/>
      <c r="E84" s="7">
        <v>740</v>
      </c>
      <c r="F84" s="17">
        <f>SUM(F77-F83)</f>
        <v>0</v>
      </c>
      <c r="G84" s="1"/>
      <c r="H84" s="1"/>
    </row>
    <row r="85" spans="1:8" ht="21.75" customHeight="1" x14ac:dyDescent="0.25">
      <c r="A85" s="181"/>
      <c r="B85" s="179" t="s">
        <v>77</v>
      </c>
      <c r="C85" s="179"/>
      <c r="D85" s="179"/>
      <c r="E85" s="7">
        <v>750</v>
      </c>
      <c r="F85" s="17">
        <f>F81</f>
        <v>0</v>
      </c>
      <c r="G85" s="1"/>
      <c r="H85" s="1"/>
    </row>
    <row r="86" spans="1:8" ht="21.75" customHeight="1" x14ac:dyDescent="0.25">
      <c r="A86" s="181"/>
      <c r="B86" s="182" t="s">
        <v>52</v>
      </c>
      <c r="C86" s="182"/>
      <c r="D86" s="182"/>
      <c r="E86" s="8">
        <v>760</v>
      </c>
      <c r="F86" s="14">
        <f>Original!F86</f>
        <v>0</v>
      </c>
      <c r="G86" s="1"/>
      <c r="H86" s="1"/>
    </row>
    <row r="87" spans="1:8" ht="21.75" customHeight="1" x14ac:dyDescent="0.25">
      <c r="A87" s="181"/>
      <c r="B87" s="182" t="s">
        <v>78</v>
      </c>
      <c r="C87" s="182"/>
      <c r="D87" s="182"/>
      <c r="E87" s="8">
        <v>770</v>
      </c>
      <c r="F87" s="14">
        <f>Original!F87</f>
        <v>0</v>
      </c>
      <c r="G87" s="1"/>
      <c r="H87" s="1"/>
    </row>
    <row r="88" spans="1:8" ht="21.75" customHeight="1" x14ac:dyDescent="0.25">
      <c r="A88" s="181"/>
      <c r="B88" s="179" t="s">
        <v>54</v>
      </c>
      <c r="C88" s="179"/>
      <c r="D88" s="179"/>
      <c r="E88" s="8">
        <v>780</v>
      </c>
      <c r="F88" s="14">
        <f>Original!F88</f>
        <v>0</v>
      </c>
      <c r="G88" s="1"/>
      <c r="H88" s="1"/>
    </row>
    <row r="89" spans="1:8" ht="21.75" customHeight="1" x14ac:dyDescent="0.25">
      <c r="A89" s="181"/>
      <c r="B89" s="182" t="s">
        <v>79</v>
      </c>
      <c r="C89" s="182"/>
      <c r="D89" s="182"/>
      <c r="E89" s="7">
        <v>790</v>
      </c>
      <c r="F89" s="17">
        <f>SUM(F85:F88)</f>
        <v>0</v>
      </c>
      <c r="G89" s="1"/>
      <c r="H89" s="1"/>
    </row>
    <row r="90" spans="1:8" ht="21.75" customHeight="1" x14ac:dyDescent="0.25">
      <c r="A90" s="181"/>
      <c r="B90" s="179" t="s">
        <v>80</v>
      </c>
      <c r="C90" s="179"/>
      <c r="D90" s="179"/>
      <c r="E90" s="8">
        <v>800</v>
      </c>
      <c r="F90" s="14">
        <f>Original!F90</f>
        <v>0</v>
      </c>
      <c r="G90" s="1"/>
      <c r="H90" s="1"/>
    </row>
    <row r="91" spans="1:8" ht="21.75" customHeight="1" x14ac:dyDescent="0.25">
      <c r="A91" s="181"/>
      <c r="B91" s="179" t="s">
        <v>81</v>
      </c>
      <c r="C91" s="179"/>
      <c r="D91" s="179"/>
      <c r="E91" s="7">
        <v>810</v>
      </c>
      <c r="F91" s="17">
        <f>SUM(F87)*1.5</f>
        <v>0</v>
      </c>
      <c r="G91" s="1"/>
      <c r="H91" s="1"/>
    </row>
    <row r="92" spans="1:8" ht="21.75" customHeight="1" x14ac:dyDescent="0.25">
      <c r="A92" s="181"/>
      <c r="B92" s="179" t="s">
        <v>59</v>
      </c>
      <c r="C92" s="179"/>
      <c r="D92" s="179"/>
      <c r="E92" s="8">
        <v>820</v>
      </c>
      <c r="F92" s="14">
        <f>Original!F92</f>
        <v>0</v>
      </c>
      <c r="G92" s="1"/>
      <c r="H92" s="1"/>
    </row>
    <row r="93" spans="1:8" ht="21.75" customHeight="1" x14ac:dyDescent="0.25">
      <c r="A93" s="181"/>
      <c r="B93" s="182" t="s">
        <v>82</v>
      </c>
      <c r="C93" s="182"/>
      <c r="D93" s="182"/>
      <c r="E93" s="7">
        <v>830</v>
      </c>
      <c r="F93" s="17">
        <f>SUM(F90:F92)</f>
        <v>0</v>
      </c>
      <c r="G93" s="1"/>
      <c r="H93" s="1"/>
    </row>
    <row r="94" spans="1:8" ht="21.75" customHeight="1" x14ac:dyDescent="0.25">
      <c r="A94" s="181"/>
      <c r="B94" s="178" t="s">
        <v>91</v>
      </c>
      <c r="C94" s="178"/>
      <c r="D94" s="178"/>
      <c r="E94" s="7">
        <v>840</v>
      </c>
      <c r="F94" s="17">
        <f>SUM(F84+F89-F93)</f>
        <v>0</v>
      </c>
      <c r="G94" s="1"/>
      <c r="H94" s="1"/>
    </row>
    <row r="95" spans="1:8" ht="21.75" customHeight="1" x14ac:dyDescent="0.25">
      <c r="A95" s="181"/>
      <c r="B95" s="182" t="s">
        <v>83</v>
      </c>
      <c r="C95" s="182"/>
      <c r="D95" s="182"/>
      <c r="E95" s="8">
        <v>850</v>
      </c>
      <c r="F95" s="14">
        <f>Original!F95</f>
        <v>0</v>
      </c>
      <c r="G95" s="1"/>
      <c r="H95" s="1"/>
    </row>
    <row r="96" spans="1:8" ht="21.75" customHeight="1" x14ac:dyDescent="0.25">
      <c r="A96" s="181"/>
      <c r="B96" s="182" t="s">
        <v>84</v>
      </c>
      <c r="C96" s="182"/>
      <c r="D96" s="182"/>
      <c r="E96" s="8">
        <v>860</v>
      </c>
      <c r="F96" s="14">
        <f>Original!F96</f>
        <v>0</v>
      </c>
      <c r="G96" s="1"/>
      <c r="H96" s="1"/>
    </row>
    <row r="97" spans="1:8" ht="21.75" customHeight="1" x14ac:dyDescent="0.25">
      <c r="A97" s="181"/>
      <c r="B97" s="178" t="s">
        <v>92</v>
      </c>
      <c r="C97" s="178"/>
      <c r="D97" s="178"/>
      <c r="E97" s="7">
        <v>870</v>
      </c>
      <c r="F97" s="17">
        <f>IF(F94&gt;=F95,F94-F95,0)</f>
        <v>0</v>
      </c>
      <c r="G97" s="1"/>
      <c r="H97" s="1"/>
    </row>
    <row r="98" spans="1:8" ht="21.75" customHeight="1" x14ac:dyDescent="0.25">
      <c r="A98" s="181"/>
      <c r="B98" s="187" t="s">
        <v>93</v>
      </c>
      <c r="C98" s="187"/>
      <c r="D98" s="187"/>
      <c r="E98" s="9">
        <v>880</v>
      </c>
      <c r="F98" s="17">
        <f>IF(F94&gt;=F95,0,IF(F95&gt;F94,F95-F94-F96))</f>
        <v>0</v>
      </c>
      <c r="G98" s="1"/>
      <c r="H98" s="1"/>
    </row>
    <row r="99" spans="1:8" ht="21.75" customHeight="1" x14ac:dyDescent="0.25">
      <c r="A99" s="177" t="s">
        <v>85</v>
      </c>
      <c r="B99" s="177"/>
      <c r="C99" s="177"/>
      <c r="D99" s="177"/>
      <c r="E99" s="177"/>
      <c r="F99" s="177"/>
      <c r="G99" s="1"/>
      <c r="H99" s="1"/>
    </row>
    <row r="100" spans="1:8" ht="21.75" customHeight="1" x14ac:dyDescent="0.25">
      <c r="A100" s="181"/>
      <c r="B100" s="178" t="s">
        <v>128</v>
      </c>
      <c r="C100" s="178"/>
      <c r="D100" s="178"/>
      <c r="E100" s="7">
        <v>890</v>
      </c>
      <c r="F100" s="17">
        <f>SUM(F69+F74+F97)</f>
        <v>0</v>
      </c>
      <c r="G100" s="1"/>
      <c r="H100" s="1"/>
    </row>
    <row r="101" spans="1:8" ht="21.75" customHeight="1" x14ac:dyDescent="0.25">
      <c r="A101" s="181"/>
      <c r="B101" s="10" t="s">
        <v>89</v>
      </c>
      <c r="C101" s="184" t="s">
        <v>0</v>
      </c>
      <c r="D101" s="184"/>
      <c r="E101" s="185" t="s">
        <v>88</v>
      </c>
      <c r="F101" s="185"/>
      <c r="G101" s="1"/>
      <c r="H101" s="1"/>
    </row>
    <row r="102" spans="1:8" ht="21.75" customHeight="1" x14ac:dyDescent="0.25">
      <c r="A102" s="181"/>
      <c r="B102" s="11" t="s">
        <v>126</v>
      </c>
      <c r="C102" s="7">
        <v>900</v>
      </c>
      <c r="D102" s="17">
        <f>F74</f>
        <v>0</v>
      </c>
      <c r="E102" s="22">
        <v>910</v>
      </c>
      <c r="F102" s="17">
        <f>SUM(D102)*0.05</f>
        <v>0</v>
      </c>
      <c r="G102" s="1"/>
      <c r="H102" s="1"/>
    </row>
    <row r="103" spans="1:8" ht="21.75" customHeight="1" x14ac:dyDescent="0.25">
      <c r="A103" s="181"/>
      <c r="B103" s="11" t="s">
        <v>1</v>
      </c>
      <c r="C103" s="8">
        <v>920</v>
      </c>
      <c r="D103" s="15">
        <f>Original!D103</f>
        <v>0</v>
      </c>
      <c r="E103" s="22">
        <v>930</v>
      </c>
      <c r="F103" s="17">
        <f>IF(D103&gt;0,20000,IF(D103=0,0,))</f>
        <v>0</v>
      </c>
      <c r="G103" s="1"/>
      <c r="H103" s="1"/>
    </row>
    <row r="104" spans="1:8" ht="21.75" customHeight="1" x14ac:dyDescent="0.25">
      <c r="A104" s="181"/>
      <c r="B104" s="12" t="s">
        <v>123</v>
      </c>
      <c r="C104" s="8">
        <v>940</v>
      </c>
      <c r="D104" s="15">
        <f>Original!D104</f>
        <v>0</v>
      </c>
      <c r="E104" s="22">
        <v>950</v>
      </c>
      <c r="F104" s="17">
        <f>SUM(D104*0.15)</f>
        <v>0</v>
      </c>
      <c r="G104" s="1"/>
      <c r="H104" s="1"/>
    </row>
    <row r="105" spans="1:8" ht="21.75" customHeight="1" x14ac:dyDescent="0.25">
      <c r="A105" s="181"/>
      <c r="B105" s="11" t="s">
        <v>124</v>
      </c>
      <c r="C105" s="8">
        <v>960</v>
      </c>
      <c r="D105" s="15">
        <f>Original!D105</f>
        <v>0</v>
      </c>
      <c r="E105" s="22">
        <v>970</v>
      </c>
      <c r="F105" s="17">
        <f>SUM(D105*0.15)</f>
        <v>0</v>
      </c>
      <c r="G105" s="1"/>
      <c r="H105" s="1"/>
    </row>
    <row r="106" spans="1:8" ht="21.75" customHeight="1" x14ac:dyDescent="0.25">
      <c r="A106" s="181"/>
      <c r="B106" s="11" t="s">
        <v>120</v>
      </c>
      <c r="C106" s="8">
        <v>980</v>
      </c>
      <c r="D106" s="15">
        <f>Original!D106</f>
        <v>0</v>
      </c>
      <c r="E106" s="22">
        <v>990</v>
      </c>
      <c r="F106" s="17">
        <f>SUM(D106*0.15)</f>
        <v>0</v>
      </c>
      <c r="G106" s="1"/>
      <c r="H106" s="1"/>
    </row>
    <row r="107" spans="1:8" ht="21.75" customHeight="1" x14ac:dyDescent="0.25">
      <c r="A107" s="181"/>
      <c r="B107" s="11" t="s">
        <v>121</v>
      </c>
      <c r="C107" s="8">
        <v>1000</v>
      </c>
      <c r="D107" s="15">
        <f>Original!D107</f>
        <v>0</v>
      </c>
      <c r="E107" s="22">
        <v>1010</v>
      </c>
      <c r="F107" s="17">
        <v>0</v>
      </c>
      <c r="G107" s="1"/>
      <c r="H107" s="1"/>
    </row>
    <row r="108" spans="1:8" ht="21.75" customHeight="1" x14ac:dyDescent="0.25">
      <c r="A108" s="181"/>
      <c r="B108" s="11" t="s">
        <v>122</v>
      </c>
      <c r="C108" s="8">
        <v>1020</v>
      </c>
      <c r="D108" s="15">
        <f>Original!D108</f>
        <v>0</v>
      </c>
      <c r="E108" s="22">
        <v>1030</v>
      </c>
      <c r="F108" s="18">
        <f>IF(D108&gt;30000000,(D108-30000000)*0.0025+600000,IF(D108&gt;20000000,(D108-20000000)*0.015+450000, IF(D108&gt;10000000,(D108-10000000)*0.02+250000,IF(D108&lt;=10000000,D108*0.025,0))))</f>
        <v>0</v>
      </c>
      <c r="G108" s="30"/>
      <c r="H108" s="1"/>
    </row>
    <row r="109" spans="1:8" ht="21.75" customHeight="1" x14ac:dyDescent="0.25">
      <c r="A109" s="181"/>
      <c r="B109" s="11" t="s">
        <v>116</v>
      </c>
      <c r="C109" s="8">
        <v>1040</v>
      </c>
      <c r="D109" s="15">
        <f>Original!D109</f>
        <v>0</v>
      </c>
      <c r="E109" s="22">
        <v>1050</v>
      </c>
      <c r="F109" s="17">
        <f>SUM(D109*0.25)</f>
        <v>0</v>
      </c>
      <c r="G109" s="1"/>
      <c r="H109" s="1"/>
    </row>
    <row r="110" spans="1:8" ht="21.75" customHeight="1" x14ac:dyDescent="0.25">
      <c r="A110" s="181"/>
      <c r="B110" s="12" t="s">
        <v>117</v>
      </c>
      <c r="C110" s="7">
        <v>1060</v>
      </c>
      <c r="D110" s="17">
        <f>F97</f>
        <v>0</v>
      </c>
      <c r="E110" s="22">
        <v>1070</v>
      </c>
      <c r="F110" s="17">
        <f>SUM(D110*0.15)</f>
        <v>0</v>
      </c>
      <c r="G110" s="1"/>
      <c r="H110" s="1"/>
    </row>
    <row r="111" spans="1:8" ht="21.75" customHeight="1" x14ac:dyDescent="0.25">
      <c r="A111" s="181"/>
      <c r="B111" s="11" t="s">
        <v>118</v>
      </c>
      <c r="C111" s="8">
        <v>1080</v>
      </c>
      <c r="D111" s="15">
        <f>Original!D111</f>
        <v>0</v>
      </c>
      <c r="E111" s="22">
        <v>1090</v>
      </c>
      <c r="F111" s="17">
        <f>SUM(D111*0.15)</f>
        <v>0</v>
      </c>
      <c r="G111" s="1"/>
      <c r="H111" s="1"/>
    </row>
    <row r="112" spans="1:8" ht="21.75" customHeight="1" x14ac:dyDescent="0.25">
      <c r="A112" s="181"/>
      <c r="B112" s="11" t="s">
        <v>119</v>
      </c>
      <c r="C112" s="8">
        <v>1100</v>
      </c>
      <c r="D112" s="15">
        <f>Original!D112</f>
        <v>0</v>
      </c>
      <c r="E112" s="22">
        <v>1110</v>
      </c>
      <c r="F112" s="17">
        <f>SUM(D112*0)</f>
        <v>0</v>
      </c>
      <c r="G112" s="1"/>
      <c r="H112" s="1"/>
    </row>
    <row r="113" spans="1:8" ht="21.75" customHeight="1" x14ac:dyDescent="0.25">
      <c r="A113" s="181"/>
      <c r="B113" s="27" t="s">
        <v>127</v>
      </c>
      <c r="C113" s="22">
        <v>1120</v>
      </c>
      <c r="D113" s="28">
        <f>SUM(D102:D112)</f>
        <v>0</v>
      </c>
      <c r="E113" s="29"/>
      <c r="F113" s="31">
        <f>IF(D113=F100,E113,IF(F100&gt;D113,H113,IF(F100&lt;D113,H113)))</f>
        <v>0</v>
      </c>
      <c r="G113" s="1"/>
      <c r="H113" s="24" t="s">
        <v>129</v>
      </c>
    </row>
    <row r="114" spans="1:8" ht="21.75" customHeight="1" x14ac:dyDescent="0.25">
      <c r="A114" s="26"/>
      <c r="B114" s="178" t="s">
        <v>2</v>
      </c>
      <c r="C114" s="178"/>
      <c r="D114" s="178"/>
      <c r="E114" s="22">
        <v>1130</v>
      </c>
      <c r="F114" s="17">
        <f>SUM(F102:F112)</f>
        <v>0</v>
      </c>
      <c r="G114" s="1"/>
      <c r="H114" s="1"/>
    </row>
    <row r="115" spans="1:8" ht="21.75" customHeight="1" x14ac:dyDescent="0.25">
      <c r="A115" s="191" t="s">
        <v>94</v>
      </c>
      <c r="B115" s="192"/>
      <c r="C115" s="192"/>
      <c r="D115" s="192"/>
      <c r="E115" s="192"/>
      <c r="F115" s="193"/>
      <c r="G115" s="1"/>
      <c r="H115" s="1"/>
    </row>
    <row r="116" spans="1:8" ht="21.75" customHeight="1" x14ac:dyDescent="0.25">
      <c r="A116" s="181"/>
      <c r="B116" s="178" t="s">
        <v>95</v>
      </c>
      <c r="C116" s="178"/>
      <c r="D116" s="178"/>
      <c r="E116" s="178"/>
      <c r="F116" s="178"/>
      <c r="G116" s="1"/>
      <c r="H116" s="1"/>
    </row>
    <row r="117" spans="1:8" ht="21.75" customHeight="1" x14ac:dyDescent="0.25">
      <c r="A117" s="181"/>
      <c r="B117" s="182" t="s">
        <v>96</v>
      </c>
      <c r="C117" s="182"/>
      <c r="D117" s="182"/>
      <c r="E117" s="8">
        <v>1360</v>
      </c>
      <c r="F117" s="14">
        <f>Original!F117</f>
        <v>5</v>
      </c>
      <c r="G117" s="1"/>
      <c r="H117" s="1"/>
    </row>
    <row r="118" spans="1:8" ht="21.75" customHeight="1" x14ac:dyDescent="0.25">
      <c r="A118" s="181"/>
      <c r="B118" s="182" t="s">
        <v>97</v>
      </c>
      <c r="C118" s="182"/>
      <c r="D118" s="182"/>
      <c r="E118" s="8">
        <v>1370</v>
      </c>
      <c r="F118" s="14">
        <f>Original!F118</f>
        <v>0</v>
      </c>
      <c r="G118" s="1"/>
      <c r="H118" s="1"/>
    </row>
    <row r="119" spans="1:8" ht="21.75" customHeight="1" x14ac:dyDescent="0.25">
      <c r="A119" s="181"/>
      <c r="B119" s="182" t="s">
        <v>98</v>
      </c>
      <c r="C119" s="182"/>
      <c r="D119" s="182"/>
      <c r="E119" s="8">
        <v>1380</v>
      </c>
      <c r="F119" s="14">
        <f>Original!F119</f>
        <v>0</v>
      </c>
      <c r="G119" s="1"/>
      <c r="H119" s="1"/>
    </row>
    <row r="120" spans="1:8" ht="21.75" customHeight="1" x14ac:dyDescent="0.25">
      <c r="A120" s="181"/>
      <c r="B120" s="182" t="s">
        <v>99</v>
      </c>
      <c r="C120" s="182"/>
      <c r="D120" s="182"/>
      <c r="E120" s="8">
        <v>1390</v>
      </c>
      <c r="F120" s="14">
        <f>Original!F120</f>
        <v>0</v>
      </c>
      <c r="G120" s="1"/>
      <c r="H120" s="1"/>
    </row>
    <row r="121" spans="1:8" ht="21.75" customHeight="1" x14ac:dyDescent="0.25">
      <c r="A121" s="181"/>
      <c r="B121" s="182" t="s">
        <v>100</v>
      </c>
      <c r="C121" s="182"/>
      <c r="D121" s="182"/>
      <c r="E121" s="8">
        <v>1400</v>
      </c>
      <c r="F121" s="14">
        <f>Original!F121</f>
        <v>5</v>
      </c>
      <c r="G121" s="1"/>
      <c r="H121" s="1"/>
    </row>
    <row r="122" spans="1:8" ht="21.75" customHeight="1" x14ac:dyDescent="0.25">
      <c r="A122" s="181"/>
      <c r="B122" s="178" t="s">
        <v>101</v>
      </c>
      <c r="C122" s="178"/>
      <c r="D122" s="178"/>
      <c r="E122" s="7">
        <v>1410</v>
      </c>
      <c r="F122" s="17">
        <f>SUM(F117:F121)</f>
        <v>10</v>
      </c>
      <c r="G122" s="1"/>
      <c r="H122" s="1"/>
    </row>
    <row r="123" spans="1:8" ht="21.75" customHeight="1" x14ac:dyDescent="0.25">
      <c r="A123" s="181"/>
      <c r="B123" s="178" t="s">
        <v>102</v>
      </c>
      <c r="C123" s="178"/>
      <c r="D123" s="178"/>
      <c r="E123" s="7">
        <v>1420</v>
      </c>
      <c r="F123" s="17">
        <f>IF(F114&gt;=F122,F114-F122,0)</f>
        <v>0</v>
      </c>
      <c r="G123" s="1"/>
      <c r="H123" s="1"/>
    </row>
    <row r="124" spans="1:8" ht="21.75" customHeight="1" x14ac:dyDescent="0.25">
      <c r="A124" s="181"/>
      <c r="B124" s="178" t="s">
        <v>107</v>
      </c>
      <c r="C124" s="178"/>
      <c r="D124" s="178"/>
      <c r="E124" s="178"/>
      <c r="F124" s="178"/>
      <c r="G124" s="1"/>
      <c r="H124" s="1"/>
    </row>
    <row r="125" spans="1:8" ht="21.75" customHeight="1" x14ac:dyDescent="0.25">
      <c r="A125" s="181"/>
      <c r="B125" s="194" t="s">
        <v>108</v>
      </c>
      <c r="C125" s="194"/>
      <c r="D125" s="194"/>
      <c r="E125" s="20">
        <v>1430</v>
      </c>
      <c r="F125" s="15">
        <f>Original!F125</f>
        <v>0</v>
      </c>
      <c r="G125" s="1"/>
      <c r="H125" s="1"/>
    </row>
    <row r="126" spans="1:8" ht="21.75" customHeight="1" x14ac:dyDescent="0.25">
      <c r="A126" s="181"/>
      <c r="B126" s="182" t="s">
        <v>109</v>
      </c>
      <c r="C126" s="182"/>
      <c r="D126" s="182"/>
      <c r="E126" s="21">
        <v>1440</v>
      </c>
      <c r="F126" s="15"/>
      <c r="G126" s="1"/>
      <c r="H126" s="1"/>
    </row>
    <row r="127" spans="1:8" ht="21.75" customHeight="1" x14ac:dyDescent="0.25">
      <c r="A127" s="181"/>
      <c r="B127" s="182" t="s">
        <v>110</v>
      </c>
      <c r="C127" s="182"/>
      <c r="D127" s="182"/>
      <c r="E127" s="21">
        <v>1450</v>
      </c>
      <c r="F127" s="15"/>
      <c r="G127" s="1"/>
      <c r="H127" s="1"/>
    </row>
    <row r="128" spans="1:8" ht="21.75" customHeight="1" x14ac:dyDescent="0.25">
      <c r="A128" s="181"/>
      <c r="B128" s="182" t="s">
        <v>111</v>
      </c>
      <c r="C128" s="182"/>
      <c r="D128" s="182"/>
      <c r="E128" s="21">
        <v>1460</v>
      </c>
      <c r="F128" s="15"/>
      <c r="G128" s="1"/>
      <c r="H128" s="1"/>
    </row>
    <row r="129" spans="1:8" ht="21.75" customHeight="1" x14ac:dyDescent="0.25">
      <c r="A129" s="181"/>
      <c r="B129" s="182" t="s">
        <v>113</v>
      </c>
      <c r="C129" s="182"/>
      <c r="D129" s="182"/>
      <c r="E129" s="21">
        <v>1470</v>
      </c>
      <c r="F129" s="15"/>
      <c r="G129" s="1"/>
      <c r="H129" s="1"/>
    </row>
    <row r="130" spans="1:8" ht="21.75" customHeight="1" x14ac:dyDescent="0.25">
      <c r="A130" s="181"/>
      <c r="B130" s="182" t="s">
        <v>112</v>
      </c>
      <c r="C130" s="182"/>
      <c r="D130" s="182"/>
      <c r="E130" s="8">
        <v>1480</v>
      </c>
      <c r="F130" s="15"/>
      <c r="G130" s="1"/>
      <c r="H130" s="1"/>
    </row>
    <row r="131" spans="1:8" ht="21.75" customHeight="1" x14ac:dyDescent="0.25">
      <c r="A131" s="181"/>
      <c r="B131" s="182" t="s">
        <v>103</v>
      </c>
      <c r="C131" s="182"/>
      <c r="D131" s="182"/>
      <c r="E131" s="7">
        <v>1490</v>
      </c>
      <c r="F131" s="16">
        <f>SUM(F125:F130)</f>
        <v>0</v>
      </c>
      <c r="G131" s="1"/>
      <c r="H131" s="1"/>
    </row>
    <row r="132" spans="1:8" ht="21.75" customHeight="1" x14ac:dyDescent="0.25">
      <c r="A132" s="181"/>
      <c r="B132" s="178" t="s">
        <v>104</v>
      </c>
      <c r="C132" s="178"/>
      <c r="D132" s="178"/>
      <c r="E132" s="7">
        <v>1550</v>
      </c>
      <c r="F132" s="17">
        <f>IF(F131&gt;=F123,0,F123-F125)</f>
        <v>0</v>
      </c>
      <c r="G132" s="1"/>
      <c r="H132" s="1"/>
    </row>
    <row r="133" spans="1:8" ht="21.75" customHeight="1" x14ac:dyDescent="0.25">
      <c r="A133" s="181"/>
      <c r="B133" s="182" t="s">
        <v>114</v>
      </c>
      <c r="C133" s="182"/>
      <c r="D133" s="182"/>
      <c r="E133" s="7">
        <v>1450</v>
      </c>
      <c r="F133" s="17">
        <f>IF(F4="Yes",$F$132*0.25,0)</f>
        <v>0</v>
      </c>
      <c r="G133" s="1"/>
      <c r="H133" s="1"/>
    </row>
    <row r="134" spans="1:8" ht="21.75" customHeight="1" x14ac:dyDescent="0.25">
      <c r="A134" s="181"/>
      <c r="B134" s="182" t="s">
        <v>115</v>
      </c>
      <c r="C134" s="182"/>
      <c r="D134" s="182"/>
      <c r="E134" s="7">
        <v>1460</v>
      </c>
      <c r="F134" s="17">
        <f>IF(F5="Yes",$F$132*0.5,0)</f>
        <v>0</v>
      </c>
      <c r="G134" s="1"/>
      <c r="H134" s="1"/>
    </row>
    <row r="135" spans="1:8" ht="21.75" customHeight="1" x14ac:dyDescent="0.25">
      <c r="A135" s="188" t="s">
        <v>105</v>
      </c>
      <c r="B135" s="189"/>
      <c r="C135" s="189"/>
      <c r="D135" s="190"/>
      <c r="E135" s="9">
        <v>1470</v>
      </c>
      <c r="F135" s="17">
        <f>SUM(F132-F133-F134)</f>
        <v>0</v>
      </c>
      <c r="G135" s="1"/>
      <c r="H135" s="1"/>
    </row>
    <row r="136" spans="1:8" ht="21.75" customHeight="1" x14ac:dyDescent="0.25">
      <c r="A136" s="188" t="s">
        <v>106</v>
      </c>
      <c r="B136" s="189"/>
      <c r="C136" s="189"/>
      <c r="D136" s="190"/>
      <c r="E136" s="9">
        <v>1480</v>
      </c>
      <c r="F136" s="17">
        <f>IF(F114&gt;=F122,0,F114-F122)</f>
        <v>-10</v>
      </c>
      <c r="G136" s="1"/>
      <c r="H136" s="1"/>
    </row>
  </sheetData>
  <sheetProtection password="CC43" sheet="1" objects="1" scenarios="1"/>
  <mergeCells count="134">
    <mergeCell ref="A135:D135"/>
    <mergeCell ref="A136:D136"/>
    <mergeCell ref="B129:D129"/>
    <mergeCell ref="B130:D130"/>
    <mergeCell ref="B131:D131"/>
    <mergeCell ref="B132:D132"/>
    <mergeCell ref="B133:D133"/>
    <mergeCell ref="B134:D134"/>
    <mergeCell ref="B123:D123"/>
    <mergeCell ref="B124:F124"/>
    <mergeCell ref="B125:D125"/>
    <mergeCell ref="B126:D126"/>
    <mergeCell ref="B127:D127"/>
    <mergeCell ref="B128:D128"/>
    <mergeCell ref="B114:D114"/>
    <mergeCell ref="A115:F115"/>
    <mergeCell ref="A116:A134"/>
    <mergeCell ref="B116:F116"/>
    <mergeCell ref="B117:D117"/>
    <mergeCell ref="B118:D118"/>
    <mergeCell ref="B119:D119"/>
    <mergeCell ref="B120:D120"/>
    <mergeCell ref="B121:D121"/>
    <mergeCell ref="B122:D122"/>
    <mergeCell ref="A99:F99"/>
    <mergeCell ref="A100:A113"/>
    <mergeCell ref="B100:D100"/>
    <mergeCell ref="C101:D101"/>
    <mergeCell ref="E101:F101"/>
    <mergeCell ref="B92:D92"/>
    <mergeCell ref="B93:D93"/>
    <mergeCell ref="B94:D94"/>
    <mergeCell ref="B95:D95"/>
    <mergeCell ref="B96:D96"/>
    <mergeCell ref="B97:D97"/>
    <mergeCell ref="A75:F75"/>
    <mergeCell ref="A76:A98"/>
    <mergeCell ref="B76:F76"/>
    <mergeCell ref="B77:D77"/>
    <mergeCell ref="B78:F78"/>
    <mergeCell ref="B79:D79"/>
    <mergeCell ref="B86:D86"/>
    <mergeCell ref="B87:D87"/>
    <mergeCell ref="B88:D88"/>
    <mergeCell ref="B89:D89"/>
    <mergeCell ref="B90:D90"/>
    <mergeCell ref="B91:D91"/>
    <mergeCell ref="B80:D80"/>
    <mergeCell ref="B81:D81"/>
    <mergeCell ref="B82:D82"/>
    <mergeCell ref="B83:D83"/>
    <mergeCell ref="B84:D84"/>
    <mergeCell ref="B85:D85"/>
    <mergeCell ref="B98:D98"/>
    <mergeCell ref="A71:F71"/>
    <mergeCell ref="B60:D60"/>
    <mergeCell ref="B61:D61"/>
    <mergeCell ref="B62:D62"/>
    <mergeCell ref="B63:D63"/>
    <mergeCell ref="B64:D64"/>
    <mergeCell ref="B65:D65"/>
    <mergeCell ref="A72:A74"/>
    <mergeCell ref="B72:D72"/>
    <mergeCell ref="B73:D73"/>
    <mergeCell ref="B74:D74"/>
    <mergeCell ref="A53:F53"/>
    <mergeCell ref="A54:A70"/>
    <mergeCell ref="B54:D54"/>
    <mergeCell ref="B55:D55"/>
    <mergeCell ref="B56:D56"/>
    <mergeCell ref="B57:D57"/>
    <mergeCell ref="B58:D58"/>
    <mergeCell ref="B59:D59"/>
    <mergeCell ref="B66:D66"/>
    <mergeCell ref="B67:D67"/>
    <mergeCell ref="B68:D68"/>
    <mergeCell ref="B69:D69"/>
    <mergeCell ref="B70:D70"/>
    <mergeCell ref="B45:D45"/>
    <mergeCell ref="B46:F46"/>
    <mergeCell ref="B47:D47"/>
    <mergeCell ref="B48:D48"/>
    <mergeCell ref="B49:D49"/>
    <mergeCell ref="B50:D50"/>
    <mergeCell ref="B36:D36"/>
    <mergeCell ref="B37:D37"/>
    <mergeCell ref="B38:D38"/>
    <mergeCell ref="A39:F39"/>
    <mergeCell ref="A40:A52"/>
    <mergeCell ref="B40:F40"/>
    <mergeCell ref="B41:D41"/>
    <mergeCell ref="B42:D42"/>
    <mergeCell ref="B43:D43"/>
    <mergeCell ref="B44:D44"/>
    <mergeCell ref="B51:D51"/>
    <mergeCell ref="B52:D52"/>
    <mergeCell ref="A17:F17"/>
    <mergeCell ref="A18:A38"/>
    <mergeCell ref="B18:F18"/>
    <mergeCell ref="B19:D19"/>
    <mergeCell ref="B20:D20"/>
    <mergeCell ref="B21:D21"/>
    <mergeCell ref="B22:D22"/>
    <mergeCell ref="B23:D23"/>
    <mergeCell ref="B30:F30"/>
    <mergeCell ref="B31:D31"/>
    <mergeCell ref="B32:D32"/>
    <mergeCell ref="B33:D33"/>
    <mergeCell ref="B34:D34"/>
    <mergeCell ref="B35:D35"/>
    <mergeCell ref="B24:D24"/>
    <mergeCell ref="B25:F25"/>
    <mergeCell ref="B26:D26"/>
    <mergeCell ref="B27:D27"/>
    <mergeCell ref="B28:D28"/>
    <mergeCell ref="B29:D29"/>
    <mergeCell ref="A1:F1"/>
    <mergeCell ref="A2:E2"/>
    <mergeCell ref="A3:F3"/>
    <mergeCell ref="A4:A5"/>
    <mergeCell ref="B4:D4"/>
    <mergeCell ref="B5:D5"/>
    <mergeCell ref="A6:F6"/>
    <mergeCell ref="A7:A16"/>
    <mergeCell ref="B7:F7"/>
    <mergeCell ref="B8:D8"/>
    <mergeCell ref="B9:D9"/>
    <mergeCell ref="B10:D10"/>
    <mergeCell ref="B11:D11"/>
    <mergeCell ref="B12:D12"/>
    <mergeCell ref="B13:F13"/>
    <mergeCell ref="B14:D14"/>
    <mergeCell ref="B15:F15"/>
    <mergeCell ref="B16:D16"/>
  </mergeCell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Corp. Form</vt:lpstr>
      <vt:lpstr>Original</vt:lpstr>
      <vt:lpstr>Sheet2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Clarken</dc:creator>
  <cp:lastModifiedBy>Erica Lazare</cp:lastModifiedBy>
  <cp:lastPrinted>2018-01-25T14:12:21Z</cp:lastPrinted>
  <dcterms:created xsi:type="dcterms:W3CDTF">2018-01-02T12:39:06Z</dcterms:created>
  <dcterms:modified xsi:type="dcterms:W3CDTF">2018-05-31T16:59:06Z</dcterms:modified>
</cp:coreProperties>
</file>