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azaree.IRD\Documents\ITAS\TAMIS Comms &amp; PR\TAMIS PR Materials\PRIOR YEAR RETURNS\"/>
    </mc:Choice>
  </mc:AlternateContent>
  <bookViews>
    <workbookView xWindow="0" yWindow="0" windowWidth="22920" windowHeight="6720" firstSheet="1" activeTab="1"/>
  </bookViews>
  <sheets>
    <sheet name="Computation" sheetId="5" state="hidden" r:id="rId1"/>
    <sheet name="Instructions" sheetId="7" r:id="rId2"/>
    <sheet name="Summary" sheetId="2" r:id="rId3"/>
    <sheet name="Data Form" sheetId="4" r:id="rId4"/>
    <sheet name="Sheet1" sheetId="6" state="hidden" r:id="rId5"/>
  </sheets>
  <calcPr calcId="162913"/>
</workbook>
</file>

<file path=xl/calcChain.xml><?xml version="1.0" encoding="utf-8"?>
<calcChain xmlns="http://schemas.openxmlformats.org/spreadsheetml/2006/main">
  <c r="N301" i="4" l="1"/>
  <c r="N300" i="4"/>
  <c r="N130" i="5" l="1"/>
  <c r="N128" i="5"/>
  <c r="G76" i="5"/>
  <c r="N76" i="5" s="1"/>
  <c r="Q34" i="5" l="1"/>
  <c r="Q35" i="5"/>
  <c r="Q36" i="5"/>
  <c r="Q37" i="5"/>
  <c r="Q33" i="5"/>
  <c r="V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BA32" i="4"/>
  <c r="BB32" i="4"/>
  <c r="BC32" i="4"/>
  <c r="BD32" i="4"/>
  <c r="BE32" i="4"/>
  <c r="BF32" i="4"/>
  <c r="BG32" i="4"/>
  <c r="BH32" i="4"/>
  <c r="BI32" i="4"/>
  <c r="BJ32" i="4"/>
  <c r="BK32" i="4"/>
  <c r="BL32" i="4"/>
  <c r="BM32" i="4"/>
  <c r="BN32" i="4"/>
  <c r="BO32" i="4"/>
  <c r="BP32" i="4"/>
  <c r="BQ32" i="4"/>
  <c r="I102" i="5"/>
  <c r="I103" i="5"/>
  <c r="Q38" i="5" l="1"/>
  <c r="BR32" i="4" s="1"/>
  <c r="C376" i="4"/>
  <c r="B377" i="5" s="1"/>
  <c r="B376" i="6" s="1"/>
  <c r="C374" i="4"/>
  <c r="B375" i="5" s="1"/>
  <c r="B374" i="6" s="1"/>
  <c r="C372" i="4"/>
  <c r="B373" i="5" s="1"/>
  <c r="B372" i="6" s="1"/>
  <c r="O28" i="5"/>
  <c r="I28" i="5" l="1"/>
  <c r="R41" i="5" s="1"/>
  <c r="I29" i="5"/>
  <c r="S28" i="5"/>
  <c r="S29" i="5"/>
  <c r="S30" i="5"/>
  <c r="S31" i="5"/>
  <c r="Q41" i="5" l="1"/>
  <c r="N432" i="6" l="1"/>
  <c r="N433" i="6"/>
  <c r="N434" i="6"/>
  <c r="I29" i="6" l="1"/>
  <c r="I28" i="6"/>
  <c r="I30" i="5" l="1"/>
  <c r="I31" i="5"/>
  <c r="J28" i="5"/>
  <c r="J28" i="6" s="1"/>
  <c r="J29" i="5"/>
  <c r="J29" i="6" s="1"/>
  <c r="J30" i="5"/>
  <c r="J30" i="6" s="1"/>
  <c r="J31" i="5"/>
  <c r="J31" i="6" s="1"/>
  <c r="B426" i="6"/>
  <c r="B424" i="6"/>
  <c r="N327" i="6"/>
  <c r="B207" i="6"/>
  <c r="B179" i="6"/>
  <c r="B178" i="6"/>
  <c r="B176" i="6"/>
  <c r="I31" i="6" l="1"/>
  <c r="I30" i="6"/>
  <c r="N388" i="5"/>
  <c r="N387" i="6" s="1"/>
  <c r="C102" i="5" l="1"/>
  <c r="C102" i="6" s="1"/>
  <c r="E25" i="2"/>
  <c r="E24" i="2"/>
  <c r="E23" i="2"/>
  <c r="E15" i="2"/>
  <c r="E1" i="2" l="1"/>
  <c r="C20" i="2"/>
  <c r="N136" i="5" l="1"/>
  <c r="N136" i="6" s="1"/>
  <c r="N54" i="5"/>
  <c r="E183" i="5"/>
  <c r="E182" i="5"/>
  <c r="N322" i="5"/>
  <c r="B342" i="5"/>
  <c r="B343" i="5"/>
  <c r="B341" i="5"/>
  <c r="B339" i="5"/>
  <c r="B338" i="5"/>
  <c r="E34" i="2" l="1"/>
  <c r="N321" i="6"/>
  <c r="N54" i="4"/>
  <c r="N54" i="6"/>
  <c r="B333" i="5"/>
  <c r="B334" i="5"/>
  <c r="B335" i="5"/>
  <c r="B332" i="5"/>
  <c r="B330" i="5"/>
  <c r="B329" i="5"/>
  <c r="B328" i="5"/>
  <c r="B327" i="5"/>
  <c r="B324" i="5"/>
  <c r="B325" i="5"/>
  <c r="B323" i="5"/>
  <c r="B322" i="5"/>
  <c r="N306" i="5"/>
  <c r="N305" i="6" s="1"/>
  <c r="N311" i="5"/>
  <c r="N310" i="6" s="1"/>
  <c r="N312" i="5"/>
  <c r="N311" i="6" s="1"/>
  <c r="N313" i="5"/>
  <c r="N312" i="6" s="1"/>
  <c r="N314" i="5"/>
  <c r="N313" i="6" s="1"/>
  <c r="N315" i="5"/>
  <c r="N314" i="6" s="1"/>
  <c r="N316" i="5"/>
  <c r="N315" i="6" s="1"/>
  <c r="N317" i="5"/>
  <c r="N316" i="6" s="1"/>
  <c r="N318" i="5"/>
  <c r="N317" i="6" s="1"/>
  <c r="N319" i="5"/>
  <c r="N318" i="6" s="1"/>
  <c r="N320" i="5" l="1"/>
  <c r="P94" i="4"/>
  <c r="T35" i="5"/>
  <c r="T36" i="5"/>
  <c r="T37" i="5"/>
  <c r="T34" i="5"/>
  <c r="T28" i="5"/>
  <c r="T29" i="5"/>
  <c r="T30" i="5"/>
  <c r="T31" i="5"/>
  <c r="N307" i="5" l="1"/>
  <c r="N309" i="5" s="1"/>
  <c r="N308" i="6" s="1"/>
  <c r="N319" i="6"/>
  <c r="T32" i="5"/>
  <c r="T32" i="4" s="1"/>
  <c r="T38" i="5"/>
  <c r="U32" i="4" s="1"/>
  <c r="N308" i="5" l="1"/>
  <c r="N307" i="6" s="1"/>
  <c r="N306" i="6"/>
  <c r="B426" i="4" l="1"/>
  <c r="B424" i="4"/>
  <c r="L28" i="5"/>
  <c r="V28" i="5" s="1"/>
  <c r="L28" i="6" l="1"/>
  <c r="O29" i="5"/>
  <c r="R42" i="5" s="1"/>
  <c r="Q42" i="5" l="1"/>
  <c r="V29" i="5" s="1"/>
  <c r="S32" i="5"/>
  <c r="S32" i="4" s="1"/>
  <c r="V44" i="5" l="1"/>
  <c r="Y32" i="5"/>
  <c r="X32" i="5"/>
  <c r="W32" i="5"/>
  <c r="W44" i="5"/>
  <c r="Y44" i="5"/>
  <c r="X44" i="5"/>
  <c r="W45" i="5"/>
  <c r="X45" i="5"/>
  <c r="Y45" i="5"/>
  <c r="B178" i="4"/>
  <c r="B179" i="4"/>
  <c r="B177" i="5"/>
  <c r="B176" i="4"/>
  <c r="N433" i="4"/>
  <c r="R425" i="5"/>
  <c r="R426" i="5"/>
  <c r="R427" i="5"/>
  <c r="R424" i="5"/>
  <c r="P425" i="5"/>
  <c r="P426" i="5"/>
  <c r="P427" i="5"/>
  <c r="P424" i="5"/>
  <c r="B177" i="4" l="1"/>
  <c r="B177" i="6"/>
  <c r="R29" i="5"/>
  <c r="R30" i="5"/>
  <c r="R31" i="5"/>
  <c r="R28" i="5"/>
  <c r="B174" i="5"/>
  <c r="B174" i="4" l="1"/>
  <c r="B174" i="6"/>
  <c r="N16" i="5"/>
  <c r="N16" i="6" s="1"/>
  <c r="L16" i="5"/>
  <c r="L16" i="6" s="1"/>
  <c r="M10" i="5"/>
  <c r="M10" i="6" s="1"/>
  <c r="M7" i="5"/>
  <c r="M7" i="6" s="1"/>
  <c r="M6" i="5"/>
  <c r="M6" i="6" s="1"/>
  <c r="R32" i="5"/>
  <c r="R32" i="4" s="1"/>
  <c r="P66" i="5"/>
  <c r="P65" i="5"/>
  <c r="O66" i="5"/>
  <c r="O65" i="5"/>
  <c r="S66" i="5"/>
  <c r="T66" i="5"/>
  <c r="T65" i="5"/>
  <c r="S65" i="5"/>
  <c r="N429" i="5" l="1"/>
  <c r="N428" i="6" s="1"/>
  <c r="L20" i="5"/>
  <c r="L20" i="6" s="1"/>
  <c r="L21" i="5"/>
  <c r="L21" i="6" s="1"/>
  <c r="L36" i="5"/>
  <c r="L36" i="6" s="1"/>
  <c r="L415" i="5"/>
  <c r="L414" i="6" s="1"/>
  <c r="L414" i="5"/>
  <c r="L413" i="6" s="1"/>
  <c r="L413" i="5"/>
  <c r="L412" i="6" s="1"/>
  <c r="L412" i="5"/>
  <c r="L411" i="6" s="1"/>
  <c r="L411" i="5"/>
  <c r="L410" i="6" s="1"/>
  <c r="L410" i="5"/>
  <c r="L409" i="6" s="1"/>
  <c r="J415" i="5"/>
  <c r="J414" i="6" s="1"/>
  <c r="J414" i="5"/>
  <c r="J413" i="6" s="1"/>
  <c r="J413" i="5"/>
  <c r="J412" i="6" s="1"/>
  <c r="J412" i="5"/>
  <c r="J411" i="6" s="1"/>
  <c r="J411" i="5"/>
  <c r="J410" i="6" s="1"/>
  <c r="J410" i="5"/>
  <c r="J409" i="6" s="1"/>
  <c r="G415" i="5"/>
  <c r="G414" i="6" s="1"/>
  <c r="G414" i="5"/>
  <c r="G413" i="6" s="1"/>
  <c r="G413" i="5"/>
  <c r="G412" i="6" s="1"/>
  <c r="G412" i="5"/>
  <c r="G411" i="6" s="1"/>
  <c r="G411" i="5"/>
  <c r="G410" i="6" s="1"/>
  <c r="G410" i="5"/>
  <c r="G409" i="6" s="1"/>
  <c r="E415" i="5"/>
  <c r="E414" i="5"/>
  <c r="E413" i="5"/>
  <c r="E412" i="5"/>
  <c r="E411" i="5"/>
  <c r="E410" i="5"/>
  <c r="C415" i="5"/>
  <c r="C414" i="5"/>
  <c r="C413" i="5"/>
  <c r="C412" i="5"/>
  <c r="C411" i="5"/>
  <c r="C410" i="5"/>
  <c r="N401" i="5"/>
  <c r="N400" i="6" s="1"/>
  <c r="N400" i="5"/>
  <c r="N399" i="6" s="1"/>
  <c r="N397" i="5"/>
  <c r="N396" i="6" s="1"/>
  <c r="N396" i="5"/>
  <c r="N395" i="6" s="1"/>
  <c r="N389" i="5"/>
  <c r="N388" i="6" s="1"/>
  <c r="N385" i="5"/>
  <c r="N384" i="6" s="1"/>
  <c r="N384" i="5"/>
  <c r="N383" i="6" s="1"/>
  <c r="N381" i="5"/>
  <c r="N378" i="5"/>
  <c r="N377" i="6" s="1"/>
  <c r="N377" i="5"/>
  <c r="N376" i="6" s="1"/>
  <c r="N376" i="5"/>
  <c r="N375" i="6" s="1"/>
  <c r="N375" i="5"/>
  <c r="N374" i="6" s="1"/>
  <c r="N374" i="5"/>
  <c r="N373" i="6" s="1"/>
  <c r="N373" i="5"/>
  <c r="N372" i="6" s="1"/>
  <c r="N368" i="5"/>
  <c r="N367" i="6" s="1"/>
  <c r="N367" i="5"/>
  <c r="N366" i="6" s="1"/>
  <c r="N366" i="5"/>
  <c r="N365" i="6" s="1"/>
  <c r="N365" i="5"/>
  <c r="N364" i="6" s="1"/>
  <c r="N364" i="5"/>
  <c r="N363" i="6" s="1"/>
  <c r="N363" i="5"/>
  <c r="N362" i="6" s="1"/>
  <c r="N362" i="5"/>
  <c r="N361" i="6" s="1"/>
  <c r="N361" i="5"/>
  <c r="N360" i="6" s="1"/>
  <c r="N360" i="5"/>
  <c r="N359" i="6" s="1"/>
  <c r="N359" i="5"/>
  <c r="N358" i="6" s="1"/>
  <c r="N358" i="5"/>
  <c r="N357" i="6" s="1"/>
  <c r="N357" i="5"/>
  <c r="N356" i="6" s="1"/>
  <c r="N356" i="5"/>
  <c r="N355" i="6" s="1"/>
  <c r="N353" i="5"/>
  <c r="N352" i="6" s="1"/>
  <c r="N352" i="5"/>
  <c r="N351" i="6" s="1"/>
  <c r="N349" i="5"/>
  <c r="N348" i="6" s="1"/>
  <c r="N348" i="5"/>
  <c r="N347" i="6" s="1"/>
  <c r="N347" i="5"/>
  <c r="N346" i="6" s="1"/>
  <c r="N346" i="5"/>
  <c r="N345" i="6" s="1"/>
  <c r="N302" i="5"/>
  <c r="N301" i="6" s="1"/>
  <c r="N301" i="5"/>
  <c r="N300" i="6" s="1"/>
  <c r="N296" i="5"/>
  <c r="N295" i="6" s="1"/>
  <c r="N295" i="5"/>
  <c r="N294" i="6" s="1"/>
  <c r="N294" i="5"/>
  <c r="N293" i="6" s="1"/>
  <c r="N293" i="5"/>
  <c r="N292" i="6" s="1"/>
  <c r="N292" i="5"/>
  <c r="N291" i="6" s="1"/>
  <c r="N291" i="5"/>
  <c r="N290" i="6" s="1"/>
  <c r="N290" i="5"/>
  <c r="N289" i="6" s="1"/>
  <c r="N289" i="5"/>
  <c r="N288" i="6" s="1"/>
  <c r="N288" i="5"/>
  <c r="N287" i="6" s="1"/>
  <c r="N287" i="5"/>
  <c r="N286" i="6" s="1"/>
  <c r="N286" i="5"/>
  <c r="N285" i="6" s="1"/>
  <c r="N285" i="5"/>
  <c r="N284" i="6" s="1"/>
  <c r="N284" i="5"/>
  <c r="N283" i="6" s="1"/>
  <c r="N281" i="5"/>
  <c r="N280" i="6" s="1"/>
  <c r="N280" i="5"/>
  <c r="N279" i="6" s="1"/>
  <c r="N277" i="5"/>
  <c r="N276" i="6" s="1"/>
  <c r="N276" i="5"/>
  <c r="N275" i="6" s="1"/>
  <c r="N275" i="5"/>
  <c r="N274" i="6" s="1"/>
  <c r="N274" i="5"/>
  <c r="N273" i="6" s="1"/>
  <c r="N268" i="5"/>
  <c r="N267" i="6" s="1"/>
  <c r="N267" i="5"/>
  <c r="N266" i="6" s="1"/>
  <c r="N266" i="5"/>
  <c r="N265" i="6" s="1"/>
  <c r="N265" i="5"/>
  <c r="N264" i="6" s="1"/>
  <c r="N264" i="5"/>
  <c r="N263" i="6" s="1"/>
  <c r="N263" i="5"/>
  <c r="N262" i="6" s="1"/>
  <c r="N262" i="5"/>
  <c r="N261" i="6" s="1"/>
  <c r="N261" i="5"/>
  <c r="N260" i="6" s="1"/>
  <c r="N260" i="5"/>
  <c r="N259" i="6" s="1"/>
  <c r="N259" i="5"/>
  <c r="N258" i="6" s="1"/>
  <c r="N258" i="5"/>
  <c r="N257" i="6" s="1"/>
  <c r="N257" i="5"/>
  <c r="N256" i="6" s="1"/>
  <c r="N256" i="5"/>
  <c r="N255" i="6" s="1"/>
  <c r="N253" i="5"/>
  <c r="N252" i="6" s="1"/>
  <c r="N252" i="5"/>
  <c r="N251" i="6" s="1"/>
  <c r="N251" i="5"/>
  <c r="N250" i="6" s="1"/>
  <c r="N250" i="5"/>
  <c r="N249" i="6" s="1"/>
  <c r="N249" i="5"/>
  <c r="N248" i="6" s="1"/>
  <c r="N247" i="5"/>
  <c r="N246" i="6" s="1"/>
  <c r="N246" i="5"/>
  <c r="N245" i="6" s="1"/>
  <c r="N244" i="5"/>
  <c r="N243" i="6" s="1"/>
  <c r="N243" i="5"/>
  <c r="N242" i="6" s="1"/>
  <c r="N236" i="5"/>
  <c r="N235" i="6" s="1"/>
  <c r="N232" i="5"/>
  <c r="N229" i="5"/>
  <c r="N228" i="6" s="1"/>
  <c r="N228" i="5"/>
  <c r="N227" i="6" s="1"/>
  <c r="N227" i="5"/>
  <c r="N226" i="6" s="1"/>
  <c r="N226" i="5"/>
  <c r="N225" i="6" s="1"/>
  <c r="N225" i="5"/>
  <c r="N224" i="6" s="1"/>
  <c r="N224" i="5"/>
  <c r="N223" i="6" s="1"/>
  <c r="N223" i="5"/>
  <c r="N222" i="6" s="1"/>
  <c r="N222" i="5"/>
  <c r="N221" i="6" s="1"/>
  <c r="N221" i="5"/>
  <c r="N220" i="6" s="1"/>
  <c r="N220" i="5"/>
  <c r="N219" i="6" s="1"/>
  <c r="N215" i="5"/>
  <c r="N214" i="6" s="1"/>
  <c r="N214" i="5"/>
  <c r="N213" i="6" s="1"/>
  <c r="N213" i="5"/>
  <c r="N212" i="6" s="1"/>
  <c r="N212" i="5"/>
  <c r="N211" i="6" s="1"/>
  <c r="N203" i="5"/>
  <c r="N202" i="6" s="1"/>
  <c r="N200" i="5"/>
  <c r="N199" i="6" s="1"/>
  <c r="N199" i="5"/>
  <c r="N198" i="6" s="1"/>
  <c r="N150" i="5"/>
  <c r="N150" i="6" s="1"/>
  <c r="N149" i="5"/>
  <c r="N149" i="6" s="1"/>
  <c r="N148" i="5"/>
  <c r="N148" i="6" s="1"/>
  <c r="N147" i="5"/>
  <c r="N147" i="6" s="1"/>
  <c r="N146" i="5"/>
  <c r="N146" i="6" s="1"/>
  <c r="N145" i="5"/>
  <c r="N145" i="6" s="1"/>
  <c r="N144" i="5"/>
  <c r="N144" i="6" s="1"/>
  <c r="N143" i="5"/>
  <c r="N143" i="6" s="1"/>
  <c r="N142" i="5"/>
  <c r="N142" i="6" s="1"/>
  <c r="N141" i="5"/>
  <c r="N141" i="6" s="1"/>
  <c r="N140" i="5"/>
  <c r="N140" i="6" s="1"/>
  <c r="N138" i="5"/>
  <c r="N138" i="6" s="1"/>
  <c r="N137" i="5"/>
  <c r="N137" i="6" s="1"/>
  <c r="N130" i="6"/>
  <c r="N128" i="6"/>
  <c r="N125" i="5"/>
  <c r="N125" i="6" s="1"/>
  <c r="N124" i="5"/>
  <c r="N124" i="6" s="1"/>
  <c r="N123" i="5"/>
  <c r="N123" i="6" s="1"/>
  <c r="N122" i="5"/>
  <c r="N122" i="6" s="1"/>
  <c r="N121" i="5"/>
  <c r="N121" i="6" s="1"/>
  <c r="N111" i="5"/>
  <c r="N111" i="6" s="1"/>
  <c r="N112" i="5"/>
  <c r="N112" i="6" s="1"/>
  <c r="N113" i="5"/>
  <c r="N113" i="6" s="1"/>
  <c r="N114" i="5"/>
  <c r="N114" i="6" s="1"/>
  <c r="N115" i="5"/>
  <c r="N115" i="6" s="1"/>
  <c r="N116" i="5"/>
  <c r="N116" i="6" s="1"/>
  <c r="N117" i="5"/>
  <c r="N117" i="6" s="1"/>
  <c r="N118" i="5"/>
  <c r="N118" i="6" s="1"/>
  <c r="N110" i="5"/>
  <c r="N110" i="6" s="1"/>
  <c r="N327" i="4"/>
  <c r="B207" i="4"/>
  <c r="C411" i="6" l="1"/>
  <c r="E411" i="6"/>
  <c r="E412" i="6"/>
  <c r="C412" i="6"/>
  <c r="C409" i="6"/>
  <c r="E409" i="6"/>
  <c r="E413" i="6"/>
  <c r="C413" i="6"/>
  <c r="E410" i="6"/>
  <c r="C410" i="6"/>
  <c r="C414" i="6"/>
  <c r="E414" i="6"/>
  <c r="N380" i="6"/>
  <c r="E18" i="2"/>
  <c r="N231" i="6"/>
  <c r="N119" i="5"/>
  <c r="N119" i="6" s="1"/>
  <c r="N428" i="4"/>
  <c r="K103" i="5"/>
  <c r="K103" i="6" s="1"/>
  <c r="K102" i="5"/>
  <c r="K102" i="6" s="1"/>
  <c r="I103" i="6"/>
  <c r="I102" i="6"/>
  <c r="E103" i="5"/>
  <c r="E103" i="6" s="1"/>
  <c r="E102" i="5"/>
  <c r="E102" i="6" s="1"/>
  <c r="C103" i="5"/>
  <c r="C103" i="6" s="1"/>
  <c r="B103" i="5"/>
  <c r="B103" i="6" s="1"/>
  <c r="B102" i="5"/>
  <c r="B102" i="6" s="1"/>
  <c r="N95" i="5"/>
  <c r="N95" i="6" s="1"/>
  <c r="N90" i="5"/>
  <c r="N90" i="6" s="1"/>
  <c r="N91" i="5"/>
  <c r="N91" i="6" s="1"/>
  <c r="N92" i="5"/>
  <c r="N92" i="6" s="1"/>
  <c r="N93" i="5"/>
  <c r="N93" i="6" s="1"/>
  <c r="N94" i="5"/>
  <c r="N94" i="6" s="1"/>
  <c r="N89" i="5"/>
  <c r="N89" i="6" s="1"/>
  <c r="N74" i="5"/>
  <c r="N74" i="6" s="1"/>
  <c r="N75" i="5"/>
  <c r="N75" i="6" s="1"/>
  <c r="N77" i="5"/>
  <c r="N77" i="6" s="1"/>
  <c r="N73" i="5"/>
  <c r="N73" i="6" s="1"/>
  <c r="N72" i="5"/>
  <c r="N72" i="6" s="1"/>
  <c r="N69" i="5"/>
  <c r="N69" i="6" s="1"/>
  <c r="N68" i="5"/>
  <c r="N68" i="6" s="1"/>
  <c r="N67" i="5"/>
  <c r="N67" i="6" s="1"/>
  <c r="N66" i="5"/>
  <c r="N66" i="6" s="1"/>
  <c r="N65" i="5"/>
  <c r="N65" i="6" s="1"/>
  <c r="N64" i="5"/>
  <c r="N64" i="6" s="1"/>
  <c r="N59" i="5"/>
  <c r="N59" i="6" s="1"/>
  <c r="N60" i="5"/>
  <c r="N60" i="6" s="1"/>
  <c r="N61" i="5"/>
  <c r="N61" i="6" s="1"/>
  <c r="N62" i="5"/>
  <c r="N62" i="6" s="1"/>
  <c r="N58" i="5"/>
  <c r="N58" i="6" s="1"/>
  <c r="N57" i="5"/>
  <c r="N57" i="6" s="1"/>
  <c r="N55" i="5"/>
  <c r="N55" i="6" s="1"/>
  <c r="N42" i="5"/>
  <c r="N42" i="6" s="1"/>
  <c r="N43" i="5"/>
  <c r="N43" i="6" s="1"/>
  <c r="N44" i="5"/>
  <c r="N44" i="6" s="1"/>
  <c r="C36" i="5"/>
  <c r="E36" i="6" s="1"/>
  <c r="C35" i="5"/>
  <c r="E35" i="6" s="1"/>
  <c r="D36" i="5"/>
  <c r="G36" i="6" s="1"/>
  <c r="D35" i="5"/>
  <c r="G35" i="6" s="1"/>
  <c r="N36" i="5"/>
  <c r="N36" i="6" s="1"/>
  <c r="N35" i="5"/>
  <c r="N35" i="6" s="1"/>
  <c r="B36" i="5"/>
  <c r="B36" i="6" s="1"/>
  <c r="B35" i="5"/>
  <c r="B35" i="6" s="1"/>
  <c r="P28" i="5"/>
  <c r="S33" i="5" s="1"/>
  <c r="Q28" i="5"/>
  <c r="P29" i="5"/>
  <c r="S34" i="5" s="1"/>
  <c r="Q29" i="5"/>
  <c r="O30" i="5"/>
  <c r="R43" i="5" s="1"/>
  <c r="P30" i="5"/>
  <c r="S35" i="5" s="1"/>
  <c r="Q30" i="5"/>
  <c r="O31" i="5"/>
  <c r="R44" i="5" s="1"/>
  <c r="P31" i="5"/>
  <c r="S36" i="5" s="1"/>
  <c r="Q31" i="5"/>
  <c r="N29" i="5"/>
  <c r="N29" i="6" s="1"/>
  <c r="N30" i="5"/>
  <c r="N30" i="6" s="1"/>
  <c r="N31" i="5"/>
  <c r="N31" i="6" s="1"/>
  <c r="N28" i="5"/>
  <c r="N28" i="6" s="1"/>
  <c r="L29" i="5"/>
  <c r="L30" i="5"/>
  <c r="L31" i="5"/>
  <c r="N37" i="6" l="1"/>
  <c r="Q44" i="5"/>
  <c r="V31" i="5" s="1"/>
  <c r="R45" i="5"/>
  <c r="Q43" i="5"/>
  <c r="V30" i="5" s="1"/>
  <c r="L31" i="6"/>
  <c r="L30" i="6"/>
  <c r="L29" i="6"/>
  <c r="S37" i="5"/>
  <c r="N40" i="5" s="1"/>
  <c r="N40" i="6" s="1"/>
  <c r="D29" i="5"/>
  <c r="E29" i="6" s="1"/>
  <c r="D30" i="5"/>
  <c r="E30" i="6" s="1"/>
  <c r="D31" i="5"/>
  <c r="E31" i="6" s="1"/>
  <c r="D28" i="5"/>
  <c r="E28" i="6" s="1"/>
  <c r="C29" i="5"/>
  <c r="D29" i="6" s="1"/>
  <c r="C30" i="5"/>
  <c r="D30" i="6" s="1"/>
  <c r="C31" i="5"/>
  <c r="D31" i="6" s="1"/>
  <c r="C28" i="5"/>
  <c r="D28" i="6" s="1"/>
  <c r="B29" i="5"/>
  <c r="B29" i="6" s="1"/>
  <c r="B30" i="5"/>
  <c r="B30" i="6" s="1"/>
  <c r="B31" i="5"/>
  <c r="B31" i="6" s="1"/>
  <c r="B28" i="5"/>
  <c r="B28" i="6" s="1"/>
  <c r="L23" i="5"/>
  <c r="L23" i="6" s="1"/>
  <c r="L22" i="5"/>
  <c r="L22" i="6" s="1"/>
  <c r="L13" i="5"/>
  <c r="L13" i="6" s="1"/>
  <c r="L14" i="5"/>
  <c r="L15" i="5"/>
  <c r="L15" i="6" s="1"/>
  <c r="L17" i="5"/>
  <c r="L17" i="6" s="1"/>
  <c r="L18" i="5"/>
  <c r="L18" i="6" s="1"/>
  <c r="L19" i="5"/>
  <c r="L19" i="6" s="1"/>
  <c r="L12" i="5"/>
  <c r="L12" i="6" s="1"/>
  <c r="C8" i="5"/>
  <c r="C9" i="5"/>
  <c r="C10" i="5"/>
  <c r="C11" i="5"/>
  <c r="C7" i="5"/>
  <c r="G3" i="5"/>
  <c r="N37" i="4"/>
  <c r="I411" i="5"/>
  <c r="I410" i="6" s="1"/>
  <c r="I412" i="5"/>
  <c r="I411" i="6" s="1"/>
  <c r="I413" i="5"/>
  <c r="I412" i="6" s="1"/>
  <c r="I414" i="5"/>
  <c r="I413" i="6" s="1"/>
  <c r="I415" i="5"/>
  <c r="I414" i="6" s="1"/>
  <c r="I410" i="5"/>
  <c r="I409" i="6" s="1"/>
  <c r="N87" i="5" l="1"/>
  <c r="N87" i="6" s="1"/>
  <c r="N86" i="5"/>
  <c r="N86" i="6" s="1"/>
  <c r="N96" i="5"/>
  <c r="N96" i="4" s="1"/>
  <c r="N126" i="5"/>
  <c r="N127" i="5" s="1"/>
  <c r="N127" i="6" s="1"/>
  <c r="N84" i="5"/>
  <c r="L14" i="6"/>
  <c r="C427" i="5"/>
  <c r="B3" i="6"/>
  <c r="Q45" i="5"/>
  <c r="N41" i="5" s="1"/>
  <c r="N41" i="6" s="1"/>
  <c r="V47" i="5"/>
  <c r="W35" i="5"/>
  <c r="X35" i="5"/>
  <c r="Y35" i="5"/>
  <c r="V46" i="5"/>
  <c r="W34" i="5"/>
  <c r="X34" i="5"/>
  <c r="Y34" i="5"/>
  <c r="V45" i="5"/>
  <c r="W33" i="5"/>
  <c r="W37" i="5" s="1"/>
  <c r="W41" i="5" s="1"/>
  <c r="X33" i="5"/>
  <c r="X37" i="5" s="1"/>
  <c r="X41" i="5" s="1"/>
  <c r="Y33" i="5"/>
  <c r="D103" i="5"/>
  <c r="X47" i="5"/>
  <c r="Y47" i="5"/>
  <c r="W47" i="5"/>
  <c r="X46" i="5"/>
  <c r="Y46" i="5"/>
  <c r="W46" i="5"/>
  <c r="N9" i="5"/>
  <c r="L9" i="5"/>
  <c r="N413" i="5"/>
  <c r="I412" i="4"/>
  <c r="N414" i="5"/>
  <c r="I413" i="4"/>
  <c r="N412" i="5"/>
  <c r="I411" i="4"/>
  <c r="N415" i="5"/>
  <c r="I414" i="4"/>
  <c r="N411" i="5"/>
  <c r="I410" i="4"/>
  <c r="N410" i="5"/>
  <c r="I409" i="4"/>
  <c r="N380" i="5"/>
  <c r="N379" i="5"/>
  <c r="N96" i="6" l="1"/>
  <c r="N84" i="4"/>
  <c r="N84" i="6"/>
  <c r="N412" i="4"/>
  <c r="N412" i="6"/>
  <c r="N410" i="4"/>
  <c r="N410" i="6"/>
  <c r="N414" i="4"/>
  <c r="N414" i="6"/>
  <c r="N413" i="4"/>
  <c r="N413" i="6"/>
  <c r="N411" i="4"/>
  <c r="N411" i="6"/>
  <c r="N409" i="4"/>
  <c r="N409" i="6"/>
  <c r="L9" i="4"/>
  <c r="L9" i="6"/>
  <c r="H103" i="5"/>
  <c r="V103" i="4" s="1"/>
  <c r="O103" i="4" s="1"/>
  <c r="D103" i="6"/>
  <c r="X39" i="5"/>
  <c r="X43" i="5" s="1"/>
  <c r="Y39" i="5"/>
  <c r="Y43" i="5" s="1"/>
  <c r="W39" i="5"/>
  <c r="W43" i="5" s="1"/>
  <c r="X38" i="5"/>
  <c r="W38" i="5"/>
  <c r="Y38" i="5"/>
  <c r="N379" i="4"/>
  <c r="N379" i="6"/>
  <c r="E21" i="2"/>
  <c r="N378" i="6"/>
  <c r="N9" i="6"/>
  <c r="N9" i="4"/>
  <c r="N378" i="4"/>
  <c r="N382" i="5"/>
  <c r="N381" i="6" s="1"/>
  <c r="N422" i="5"/>
  <c r="N41" i="4"/>
  <c r="Y37" i="5"/>
  <c r="Y41" i="5" s="1"/>
  <c r="V33" i="5"/>
  <c r="V37" i="5" s="1"/>
  <c r="V41" i="5" s="1"/>
  <c r="D103" i="4"/>
  <c r="N186" i="5"/>
  <c r="N185" i="6" s="1"/>
  <c r="N390" i="5"/>
  <c r="N402" i="5"/>
  <c r="N401" i="6" s="1"/>
  <c r="N398" i="5"/>
  <c r="X42" i="5" l="1"/>
  <c r="Y32" i="4"/>
  <c r="Y42" i="5"/>
  <c r="Z32" i="4"/>
  <c r="W42" i="5"/>
  <c r="X32" i="4"/>
  <c r="N397" i="4"/>
  <c r="N397" i="6"/>
  <c r="N389" i="6"/>
  <c r="N389" i="4"/>
  <c r="V49" i="5"/>
  <c r="G29" i="5" s="1"/>
  <c r="G29" i="6" s="1"/>
  <c r="N421" i="4"/>
  <c r="N421" i="6"/>
  <c r="V35" i="5"/>
  <c r="V39" i="5" s="1"/>
  <c r="V43" i="5" s="1"/>
  <c r="N185" i="4"/>
  <c r="V34" i="5"/>
  <c r="V38" i="5" s="1"/>
  <c r="N403" i="5"/>
  <c r="N401" i="4"/>
  <c r="N391" i="5"/>
  <c r="N399" i="5"/>
  <c r="N398" i="6" s="1"/>
  <c r="N386" i="5"/>
  <c r="N385" i="6" s="1"/>
  <c r="V42" i="5" l="1"/>
  <c r="W32" i="4"/>
  <c r="N390" i="4"/>
  <c r="N390" i="6"/>
  <c r="N402" i="4"/>
  <c r="N402" i="6"/>
  <c r="V51" i="5"/>
  <c r="G31" i="5" s="1"/>
  <c r="G31" i="6" s="1"/>
  <c r="V50" i="5"/>
  <c r="G30" i="5" s="1"/>
  <c r="G30" i="6" s="1"/>
  <c r="N404" i="5"/>
  <c r="N403" i="6" s="1"/>
  <c r="N398" i="4"/>
  <c r="N387" i="5"/>
  <c r="N386" i="6" s="1"/>
  <c r="N385" i="4"/>
  <c r="S2" i="5"/>
  <c r="C6" i="5"/>
  <c r="C6" i="6" s="1"/>
  <c r="N405" i="5" l="1"/>
  <c r="N404" i="6" s="1"/>
  <c r="N403" i="4"/>
  <c r="N392" i="5"/>
  <c r="N391" i="6" s="1"/>
  <c r="N386" i="4"/>
  <c r="C6" i="4"/>
  <c r="U2" i="5"/>
  <c r="I32" i="5"/>
  <c r="J32" i="5"/>
  <c r="J32" i="6" s="1"/>
  <c r="L32" i="5"/>
  <c r="N32" i="5"/>
  <c r="O32" i="5"/>
  <c r="O32" i="4" s="1"/>
  <c r="P32" i="5"/>
  <c r="Q32" i="5"/>
  <c r="N37" i="5"/>
  <c r="N119" i="4"/>
  <c r="N126" i="6"/>
  <c r="N136" i="4"/>
  <c r="N230" i="5"/>
  <c r="N229" i="6" s="1"/>
  <c r="N245" i="5"/>
  <c r="N248" i="5"/>
  <c r="N269" i="5"/>
  <c r="N268" i="6" s="1"/>
  <c r="N278" i="5"/>
  <c r="N277" i="6" s="1"/>
  <c r="N297" i="5"/>
  <c r="N303" i="5"/>
  <c r="N350" i="5"/>
  <c r="N349" i="6" s="1"/>
  <c r="N369" i="5"/>
  <c r="N368" i="6" s="1"/>
  <c r="N32" i="4" l="1"/>
  <c r="N32" i="6"/>
  <c r="L32" i="6"/>
  <c r="N38" i="6" s="1"/>
  <c r="L32" i="4"/>
  <c r="N302" i="4"/>
  <c r="N302" i="6"/>
  <c r="N296" i="4"/>
  <c r="N296" i="6"/>
  <c r="N247" i="4"/>
  <c r="N247" i="6"/>
  <c r="N244" i="4"/>
  <c r="N244" i="6"/>
  <c r="J32" i="4"/>
  <c r="I32" i="4"/>
  <c r="I32" i="6"/>
  <c r="N126" i="4"/>
  <c r="P32" i="4"/>
  <c r="Q32" i="4"/>
  <c r="N45" i="5"/>
  <c r="N45" i="6" s="1"/>
  <c r="N404" i="4"/>
  <c r="N406" i="5"/>
  <c r="N393" i="5"/>
  <c r="N129" i="5" s="1"/>
  <c r="N391" i="4"/>
  <c r="N196" i="5"/>
  <c r="N368" i="4"/>
  <c r="N351" i="5"/>
  <c r="N350" i="6" s="1"/>
  <c r="N349" i="4"/>
  <c r="N319" i="4"/>
  <c r="N279" i="5"/>
  <c r="N278" i="6" s="1"/>
  <c r="N277" i="4"/>
  <c r="N193" i="5"/>
  <c r="N268" i="4"/>
  <c r="N233" i="5"/>
  <c r="N229" i="4"/>
  <c r="N187" i="5"/>
  <c r="N186" i="6" s="1"/>
  <c r="N190" i="5"/>
  <c r="N38" i="5"/>
  <c r="N254" i="5"/>
  <c r="N405" i="4" l="1"/>
  <c r="N405" i="6"/>
  <c r="N195" i="4"/>
  <c r="N195" i="6"/>
  <c r="N129" i="6"/>
  <c r="N392" i="6"/>
  <c r="N38" i="4"/>
  <c r="N189" i="4"/>
  <c r="N189" i="6"/>
  <c r="N192" i="4"/>
  <c r="N192" i="6"/>
  <c r="N253" i="4"/>
  <c r="N253" i="6"/>
  <c r="N235" i="5"/>
  <c r="N234" i="6" s="1"/>
  <c r="N232" i="6"/>
  <c r="N306" i="4"/>
  <c r="N308" i="4"/>
  <c r="N45" i="4"/>
  <c r="N421" i="5"/>
  <c r="N420" i="6" s="1"/>
  <c r="N46" i="5"/>
  <c r="N46" i="6" s="1"/>
  <c r="N307" i="4"/>
  <c r="N392" i="4"/>
  <c r="N381" i="4"/>
  <c r="N354" i="5"/>
  <c r="N353" i="6" s="1"/>
  <c r="N350" i="4"/>
  <c r="N188" i="5"/>
  <c r="N186" i="4"/>
  <c r="N282" i="5"/>
  <c r="N278" i="4"/>
  <c r="N234" i="5"/>
  <c r="N232" i="4"/>
  <c r="N270" i="5"/>
  <c r="N192" i="5"/>
  <c r="N271" i="5"/>
  <c r="N198" i="5"/>
  <c r="N233" i="6" l="1"/>
  <c r="N197" i="4"/>
  <c r="N197" i="6"/>
  <c r="N187" i="4"/>
  <c r="N187" i="6"/>
  <c r="N298" i="5"/>
  <c r="N297" i="6" s="1"/>
  <c r="N281" i="6"/>
  <c r="E14" i="2"/>
  <c r="N191" i="6"/>
  <c r="N270" i="4"/>
  <c r="N270" i="6"/>
  <c r="N269" i="4"/>
  <c r="N269" i="6"/>
  <c r="N234" i="4"/>
  <c r="N129" i="4"/>
  <c r="N131" i="5"/>
  <c r="N131" i="6" s="1"/>
  <c r="N46" i="4"/>
  <c r="N49" i="5"/>
  <c r="N420" i="4"/>
  <c r="N423" i="5"/>
  <c r="N195" i="5"/>
  <c r="N194" i="6" s="1"/>
  <c r="N353" i="4"/>
  <c r="N371" i="5"/>
  <c r="N370" i="5"/>
  <c r="N189" i="5"/>
  <c r="N281" i="4"/>
  <c r="N299" i="5"/>
  <c r="N194" i="5"/>
  <c r="N191" i="4"/>
  <c r="N233" i="4"/>
  <c r="N237" i="5"/>
  <c r="N238" i="5"/>
  <c r="N394" i="5"/>
  <c r="N369" i="4" l="1"/>
  <c r="N369" i="6"/>
  <c r="N370" i="4"/>
  <c r="N370" i="6"/>
  <c r="N393" i="4"/>
  <c r="N393" i="6"/>
  <c r="E13" i="2"/>
  <c r="N188" i="6"/>
  <c r="N298" i="4"/>
  <c r="N298" i="6"/>
  <c r="N297" i="4"/>
  <c r="N193" i="4"/>
  <c r="N193" i="6"/>
  <c r="N237" i="4"/>
  <c r="N237" i="6"/>
  <c r="N236" i="4"/>
  <c r="N236" i="6"/>
  <c r="E7" i="2"/>
  <c r="N49" i="6"/>
  <c r="N422" i="4"/>
  <c r="N422" i="6"/>
  <c r="N131" i="4"/>
  <c r="N132" i="5"/>
  <c r="N49" i="4"/>
  <c r="N194" i="4"/>
  <c r="N197" i="5"/>
  <c r="N188" i="4"/>
  <c r="N191" i="5"/>
  <c r="N190" i="6" s="1"/>
  <c r="N196" i="4" l="1"/>
  <c r="N196" i="6"/>
  <c r="N132" i="4"/>
  <c r="N132" i="6"/>
  <c r="N190" i="4"/>
  <c r="N201" i="5"/>
  <c r="N202" i="5"/>
  <c r="N201" i="6" s="1"/>
  <c r="N200" i="6" l="1"/>
  <c r="N201" i="4"/>
  <c r="N204" i="5"/>
  <c r="N200" i="4"/>
  <c r="N203" i="4" l="1"/>
  <c r="N203" i="6"/>
  <c r="N207" i="5"/>
  <c r="N206" i="5"/>
  <c r="N205" i="6" s="1"/>
  <c r="N205" i="5"/>
  <c r="N206" i="4" l="1"/>
  <c r="N206" i="6"/>
  <c r="N204" i="4"/>
  <c r="N204" i="6"/>
  <c r="N81" i="5"/>
  <c r="N205" i="4"/>
  <c r="N81" i="4" l="1"/>
  <c r="N81" i="6"/>
  <c r="L35" i="5"/>
  <c r="L37" i="5" l="1"/>
  <c r="N51" i="5" s="1"/>
  <c r="N51" i="6" s="1"/>
  <c r="L35" i="6"/>
  <c r="L37" i="4" l="1"/>
  <c r="L37" i="6"/>
  <c r="N106" i="5"/>
  <c r="N106" i="6" s="1"/>
  <c r="E6" i="2"/>
  <c r="N418" i="5"/>
  <c r="N417" i="6" s="1"/>
  <c r="N51" i="4"/>
  <c r="N417" i="4" l="1"/>
  <c r="N432" i="4" l="1"/>
  <c r="N434" i="4" l="1"/>
  <c r="N106" i="4" l="1"/>
  <c r="N103" i="5"/>
  <c r="N103" i="6" s="1"/>
  <c r="N107" i="5"/>
  <c r="N107" i="4" l="1"/>
  <c r="N107" i="6"/>
  <c r="N103" i="4"/>
  <c r="D102" i="5" l="1"/>
  <c r="D102" i="4" s="1"/>
  <c r="H102" i="5" l="1"/>
  <c r="V102" i="4" s="1"/>
  <c r="O102" i="4" s="1"/>
  <c r="D102" i="6"/>
  <c r="N102" i="5"/>
  <c r="N104" i="5" l="1"/>
  <c r="N104" i="4" s="1"/>
  <c r="N102" i="6"/>
  <c r="N102" i="4"/>
  <c r="N108" i="5" l="1"/>
  <c r="N104" i="6"/>
  <c r="E16" i="2" l="1"/>
  <c r="N108" i="6"/>
  <c r="N108" i="4"/>
  <c r="N133" i="5"/>
  <c r="N209" i="5"/>
  <c r="E17" i="2" l="1"/>
  <c r="N133" i="6"/>
  <c r="N159" i="5"/>
  <c r="N133" i="4"/>
  <c r="N208" i="6"/>
  <c r="N208" i="4"/>
  <c r="T67" i="5"/>
  <c r="T66" i="4" s="1"/>
  <c r="S67" i="5"/>
  <c r="N168" i="5" l="1"/>
  <c r="E22" i="2" s="1"/>
  <c r="N63" i="5"/>
  <c r="N63" i="6" s="1"/>
  <c r="N159" i="6"/>
  <c r="N159" i="4"/>
  <c r="S66" i="4"/>
  <c r="N135" i="5" s="1"/>
  <c r="N151" i="5" s="1"/>
  <c r="N168" i="6" l="1"/>
  <c r="N135" i="4"/>
  <c r="N135" i="6"/>
  <c r="N151" i="6"/>
  <c r="N168" i="4"/>
  <c r="N63" i="4"/>
  <c r="N151" i="4" l="1"/>
  <c r="N97" i="5" l="1"/>
  <c r="N97" i="6" s="1"/>
  <c r="N97" i="4" l="1"/>
  <c r="N70" i="5" l="1"/>
  <c r="E9" i="2" l="1"/>
  <c r="N70" i="6"/>
  <c r="N70" i="4"/>
  <c r="N419" i="5" l="1"/>
  <c r="N418" i="6" s="1"/>
  <c r="N418" i="4" l="1"/>
  <c r="X36" i="5" l="1"/>
  <c r="X40" i="5" s="1"/>
  <c r="V32" i="5"/>
  <c r="V36" i="5" s="1"/>
  <c r="V40" i="5" s="1"/>
  <c r="Y36" i="5"/>
  <c r="Y40" i="5" s="1"/>
  <c r="V48" i="5" l="1"/>
  <c r="G28" i="5" s="1"/>
  <c r="W36" i="5"/>
  <c r="W40" i="5" s="1"/>
  <c r="G28" i="6" l="1"/>
  <c r="G32" i="5" l="1"/>
  <c r="G32" i="6" s="1"/>
  <c r="N48" i="5"/>
  <c r="N170" i="5" s="1"/>
  <c r="N324" i="5" l="1"/>
  <c r="N323" i="4" s="1"/>
  <c r="P322" i="4" s="1"/>
  <c r="G32" i="4"/>
  <c r="N48" i="6"/>
  <c r="N48" i="4"/>
  <c r="E5" i="2"/>
  <c r="N50" i="5"/>
  <c r="N50" i="6" s="1"/>
  <c r="N323" i="6" l="1"/>
  <c r="E30" i="2"/>
  <c r="N170" i="4"/>
  <c r="N170" i="6"/>
  <c r="N52" i="5"/>
  <c r="N50" i="4"/>
  <c r="N52" i="6" l="1"/>
  <c r="N417" i="5"/>
  <c r="N52" i="4"/>
  <c r="E8" i="2"/>
  <c r="N420" i="5" l="1"/>
  <c r="N416" i="6"/>
  <c r="N416" i="4"/>
  <c r="N419" i="6" l="1"/>
  <c r="N419" i="4"/>
  <c r="N424" i="5"/>
  <c r="S424" i="5" l="1"/>
  <c r="S426" i="5"/>
  <c r="N423" i="6"/>
  <c r="S425" i="5"/>
  <c r="N423" i="4"/>
  <c r="S427" i="5"/>
  <c r="N425" i="5" l="1"/>
  <c r="N424" i="4" s="1"/>
  <c r="N424" i="6" l="1"/>
  <c r="N427" i="5"/>
  <c r="N426" i="4" s="1"/>
  <c r="P429" i="5" l="1"/>
  <c r="Q429" i="5"/>
  <c r="N426" i="6"/>
  <c r="R429" i="5"/>
  <c r="N428" i="5" l="1"/>
  <c r="N427" i="6" s="1"/>
  <c r="N430" i="5" l="1"/>
  <c r="N429" i="6" s="1"/>
  <c r="N432" i="5"/>
  <c r="N436" i="6" s="1"/>
  <c r="N427" i="4"/>
  <c r="N177" i="5"/>
  <c r="N177" i="6" s="1"/>
  <c r="N431" i="5" l="1"/>
  <c r="N430" i="6" s="1"/>
  <c r="N429" i="4"/>
  <c r="N174" i="5"/>
  <c r="N174" i="4" s="1"/>
  <c r="N436" i="4"/>
  <c r="N431" i="6"/>
  <c r="N177" i="4"/>
  <c r="N435" i="4" l="1"/>
  <c r="N435" i="6"/>
  <c r="N174" i="6"/>
  <c r="N78" i="5" l="1"/>
  <c r="N78" i="4" l="1"/>
  <c r="N78" i="6"/>
  <c r="E10" i="2"/>
  <c r="N79" i="5"/>
  <c r="N82" i="5" s="1"/>
  <c r="N76" i="6"/>
  <c r="O79" i="5" l="1"/>
  <c r="E11" i="2" s="1"/>
  <c r="N79" i="6"/>
  <c r="N79" i="4"/>
  <c r="N82" i="4" l="1"/>
  <c r="N82" i="6"/>
  <c r="N98" i="5"/>
  <c r="N211" i="5"/>
  <c r="N210" i="6" l="1"/>
  <c r="N216" i="5"/>
  <c r="N210" i="4"/>
  <c r="E12" i="2"/>
  <c r="N98" i="6"/>
  <c r="N154" i="5"/>
  <c r="N98" i="4"/>
  <c r="N154" i="6" l="1"/>
  <c r="N323" i="5"/>
  <c r="N158" i="5"/>
  <c r="N154" i="4"/>
  <c r="N215" i="6"/>
  <c r="N217" i="5"/>
  <c r="N215" i="4"/>
  <c r="N158" i="4" l="1"/>
  <c r="N158" i="6"/>
  <c r="N160" i="5"/>
  <c r="N322" i="6"/>
  <c r="N322" i="4"/>
  <c r="N333" i="5"/>
  <c r="N325" i="5"/>
  <c r="N239" i="5"/>
  <c r="N240" i="5" s="1"/>
  <c r="N216" i="6"/>
  <c r="N216" i="4"/>
  <c r="N241" i="5" l="1"/>
  <c r="N239" i="6"/>
  <c r="N166" i="5"/>
  <c r="N161" i="5"/>
  <c r="N155" i="5"/>
  <c r="N239" i="4"/>
  <c r="N238" i="4"/>
  <c r="N238" i="6"/>
  <c r="N164" i="5"/>
  <c r="N160" i="6"/>
  <c r="N160" i="4"/>
  <c r="N324" i="4"/>
  <c r="N332" i="5"/>
  <c r="N337" i="5"/>
  <c r="N324" i="6"/>
  <c r="N332" i="6"/>
  <c r="N332" i="4"/>
  <c r="N161" i="4" l="1"/>
  <c r="N161" i="6"/>
  <c r="N166" i="4"/>
  <c r="N166" i="6"/>
  <c r="E26" i="2"/>
  <c r="N167" i="5"/>
  <c r="N162" i="5"/>
  <c r="N162" i="6" s="1"/>
  <c r="N155" i="4"/>
  <c r="N155" i="6"/>
  <c r="N156" i="5"/>
  <c r="N240" i="4"/>
  <c r="N240" i="6"/>
  <c r="P165" i="5"/>
  <c r="E28" i="2"/>
  <c r="N164" i="6"/>
  <c r="R165" i="5"/>
  <c r="Q165" i="5"/>
  <c r="S165" i="5"/>
  <c r="E19" i="2"/>
  <c r="N164" i="4"/>
  <c r="N336" i="4"/>
  <c r="N336" i="6"/>
  <c r="N335" i="5"/>
  <c r="N331" i="4"/>
  <c r="N331" i="6"/>
  <c r="N162" i="4" l="1"/>
  <c r="N329" i="5"/>
  <c r="N156" i="6"/>
  <c r="N156" i="4"/>
  <c r="E27" i="2"/>
  <c r="N167" i="4"/>
  <c r="N167" i="6"/>
  <c r="N165" i="5"/>
  <c r="N165" i="4" s="1"/>
  <c r="N334" i="5"/>
  <c r="N334" i="4"/>
  <c r="N334" i="6"/>
  <c r="N165" i="6" l="1"/>
  <c r="E20" i="2"/>
  <c r="N169" i="5"/>
  <c r="N169" i="6" s="1"/>
  <c r="N328" i="4"/>
  <c r="N328" i="6"/>
  <c r="N342" i="5"/>
  <c r="N333" i="4"/>
  <c r="N333" i="6"/>
  <c r="N169" i="4" l="1"/>
  <c r="N327" i="5"/>
  <c r="N326" i="6" s="1"/>
  <c r="E29" i="2"/>
  <c r="N341" i="6"/>
  <c r="N341" i="4"/>
  <c r="N326" i="4" l="1"/>
  <c r="N330" i="5"/>
  <c r="N329" i="6" s="1"/>
  <c r="N338" i="5" l="1"/>
  <c r="N338" i="4" s="1"/>
  <c r="N329" i="4"/>
  <c r="N339" i="5" l="1"/>
  <c r="N337" i="6" s="1"/>
  <c r="N338" i="6"/>
  <c r="N337" i="4" l="1"/>
  <c r="N341" i="5"/>
  <c r="N340" i="6" s="1"/>
  <c r="N340" i="4" l="1"/>
  <c r="N343" i="5"/>
  <c r="N342" i="6" s="1"/>
  <c r="N139" i="5"/>
  <c r="N342" i="4"/>
  <c r="N139" i="4" l="1"/>
  <c r="N152" i="5"/>
  <c r="N139" i="6"/>
  <c r="N152" i="4" l="1"/>
  <c r="N152" i="6"/>
  <c r="N171" i="5"/>
  <c r="E31" i="2"/>
  <c r="N171" i="6" l="1"/>
  <c r="N171" i="4"/>
  <c r="N172" i="5"/>
  <c r="N172" i="4" l="1"/>
  <c r="N176" i="5"/>
  <c r="N172" i="6"/>
  <c r="N173" i="5"/>
  <c r="N173" i="4" l="1"/>
  <c r="N175" i="5"/>
  <c r="N173" i="6"/>
  <c r="N176" i="6"/>
  <c r="N176" i="4"/>
  <c r="N175" i="4" l="1"/>
  <c r="N178" i="5"/>
  <c r="N179" i="5"/>
  <c r="N175" i="6"/>
  <c r="N179" i="6" l="1"/>
  <c r="E33" i="2"/>
  <c r="N179" i="4"/>
  <c r="N178" i="4"/>
  <c r="N180" i="5"/>
  <c r="N178" i="6"/>
  <c r="E32" i="2" l="1"/>
  <c r="N180" i="4"/>
  <c r="N180" i="6"/>
</calcChain>
</file>

<file path=xl/sharedStrings.xml><?xml version="1.0" encoding="utf-8"?>
<sst xmlns="http://schemas.openxmlformats.org/spreadsheetml/2006/main" count="2077" uniqueCount="1218">
  <si>
    <t>Taxable Income</t>
  </si>
  <si>
    <t>Tax Payable</t>
  </si>
  <si>
    <t>Income</t>
  </si>
  <si>
    <t>Tax Computation</t>
  </si>
  <si>
    <t>Net Tax Payable:</t>
  </si>
  <si>
    <t>Interest</t>
  </si>
  <si>
    <t>Schedule C - Credits Excluding P.A.Y.E.</t>
  </si>
  <si>
    <t>Tax Withheld from Refund of Pension  Contributions</t>
  </si>
  <si>
    <t>Double Taxation Relief</t>
  </si>
  <si>
    <t>Export Allowance</t>
  </si>
  <si>
    <t>Tax Withheld from amounts under a Settlement / Covenant</t>
  </si>
  <si>
    <t>Tax Withheld from Mutual Funds Withdrawn</t>
  </si>
  <si>
    <t>Tax Withheld from Shares sold within 5 years of purchase in a Public Companies</t>
  </si>
  <si>
    <t>Tax Withheld from Rent</t>
  </si>
  <si>
    <t>Tax Withheld from Royalties</t>
  </si>
  <si>
    <t xml:space="preserve">Tax Withheld from Shares withdrawn within 5 years of purchase in  Co-operative Societies </t>
  </si>
  <si>
    <t>Tax Withheld from Dividends from untaxed profits</t>
  </si>
  <si>
    <t>Tax Withheld from  withdrawal of Savings in Co-operative Societies within 3 years</t>
  </si>
  <si>
    <t>Tax Withheld from Government Stock</t>
  </si>
  <si>
    <t>Productivity and Innovation Credit</t>
  </si>
  <si>
    <t>Any Other Credits</t>
  </si>
  <si>
    <t>Filing Date</t>
  </si>
  <si>
    <t>Other Income</t>
  </si>
  <si>
    <t>INDIVIDUAL INCOME TAX  RETURN</t>
  </si>
  <si>
    <t>YEAR OF INCOME</t>
  </si>
  <si>
    <t>Barbados</t>
  </si>
  <si>
    <t xml:space="preserve">First Name: </t>
  </si>
  <si>
    <t>Family or Last  Name:</t>
  </si>
  <si>
    <t>Summary of Business and Property Income (Excluding Residential Property)</t>
  </si>
  <si>
    <t>Enter the amount of Gross Income, Expenses and Net Income for each income type below.</t>
  </si>
  <si>
    <t>Expenses</t>
  </si>
  <si>
    <t>Share of Profit from Partnership</t>
  </si>
  <si>
    <t>Share of Loss from Partnership</t>
  </si>
  <si>
    <t>Total Net Income</t>
  </si>
  <si>
    <t>Net Loss for Current Year</t>
  </si>
  <si>
    <t xml:space="preserve">Previous Year Losses from Business, Agriculture and Commercial Property </t>
  </si>
  <si>
    <t>Losses set off from Business, Agriculture and Property Income</t>
  </si>
  <si>
    <t>Total Personal Allowance: (enter from line 305)</t>
  </si>
  <si>
    <t>Calculation of Unrelieved Personal Allowance</t>
  </si>
  <si>
    <t>Exempt Income</t>
  </si>
  <si>
    <t>Dividends</t>
  </si>
  <si>
    <t>Total Income: (add lines 536 through 544)</t>
  </si>
  <si>
    <t>Taxes</t>
  </si>
  <si>
    <t>Insurance</t>
  </si>
  <si>
    <t>Repairs</t>
  </si>
  <si>
    <t xml:space="preserve">Mortgage Interest </t>
  </si>
  <si>
    <t>Other Interest</t>
  </si>
  <si>
    <t>Wear and Tear / Conversion of Residential Property</t>
  </si>
  <si>
    <t>Telephone and Water</t>
  </si>
  <si>
    <t>Gas and Electricity</t>
  </si>
  <si>
    <t>Commission</t>
  </si>
  <si>
    <t>Other Expenses</t>
  </si>
  <si>
    <t>Total Rental Income</t>
  </si>
  <si>
    <t>Rental Losses from other  years avaliable for set-off</t>
  </si>
  <si>
    <t xml:space="preserve">Adjusted Net Rental Income: </t>
  </si>
  <si>
    <t>Loss Available to Carry Forward</t>
  </si>
  <si>
    <t>Schedule B - Allowances &amp; Deductions</t>
  </si>
  <si>
    <t>Child Allowance</t>
  </si>
  <si>
    <t xml:space="preserve">Name of Child </t>
  </si>
  <si>
    <t>Personal Allowances</t>
  </si>
  <si>
    <t>Pensioners 60 years or over, claim $40,000  all others, claim $25,000 pension income must be declared at line 126 and  or line 229</t>
  </si>
  <si>
    <t>NRN</t>
  </si>
  <si>
    <t>Total Personal and Child Allowances (add lines 300 through 304)</t>
  </si>
  <si>
    <t>Deductions</t>
  </si>
  <si>
    <t xml:space="preserve">Venture Capital funds purchased in 2011 (Max. $10, 000 refer to note 2  below) </t>
  </si>
  <si>
    <t xml:space="preserve">N.I. and Social Security Contributions paid by you on behalf of your employee (s) </t>
  </si>
  <si>
    <t>Subscriptions to a Registered Trade Union (Max. $240)</t>
  </si>
  <si>
    <t>Subscriptions to a Statutory Association (Max. $240)</t>
  </si>
  <si>
    <t>RE and or EE Training</t>
  </si>
  <si>
    <t>Total</t>
  </si>
  <si>
    <t>Mortgage Interest on Residential Property</t>
  </si>
  <si>
    <t>Insurance Premiums on Residential Property</t>
  </si>
  <si>
    <t>Materials</t>
  </si>
  <si>
    <t xml:space="preserve">Retrofitting: </t>
  </si>
  <si>
    <t xml:space="preserve">Investment and Miscellaneous Income from sources within Barbados </t>
  </si>
  <si>
    <t>Dividends from Preference Shares within the island (enter from line 732)</t>
  </si>
  <si>
    <t>Royalties</t>
  </si>
  <si>
    <t>Benefits paid under the National Insurance and Social Security Act</t>
  </si>
  <si>
    <t>Sickness</t>
  </si>
  <si>
    <t>Maternity</t>
  </si>
  <si>
    <t>Unemployment</t>
  </si>
  <si>
    <t>Injury</t>
  </si>
  <si>
    <t xml:space="preserve">Payments Received Under a Settlement / Covenant  </t>
  </si>
  <si>
    <t>Retiring Allowances / Annuities</t>
  </si>
  <si>
    <t>Refund of Pension Contributions (refer to note 14 on page 9)</t>
  </si>
  <si>
    <t>Savings withdrawn from a Co-operative Society within 3 years</t>
  </si>
  <si>
    <t>Mutual Funds Withdrawn within 5 years</t>
  </si>
  <si>
    <t>Government Stock disposed of within 5 years</t>
  </si>
  <si>
    <t>Shares in a Public Company sold within 5 years of purchase</t>
  </si>
  <si>
    <t>Shares in a  Co-operative Society withdrawn within 5 years of purchase. (Sec. 36B (2)</t>
  </si>
  <si>
    <t>Any Other Income</t>
  </si>
  <si>
    <t>Investment and Miscellaneous Income from sources outside Barbados</t>
  </si>
  <si>
    <t>Income from Dividends</t>
  </si>
  <si>
    <t>Interest of every description</t>
  </si>
  <si>
    <t xml:space="preserve">Annuities </t>
  </si>
  <si>
    <t>Pension</t>
  </si>
  <si>
    <t>Any other Income from any other source out of the island</t>
  </si>
  <si>
    <t>Business and Property Income (Excluding Residential Property)</t>
  </si>
  <si>
    <t>Special Deductions</t>
  </si>
  <si>
    <t xml:space="preserve">Payments under a Settlement / Covenant </t>
  </si>
  <si>
    <t>Resident Individuals (5% of assessable income; minors and incapacitated persons)</t>
  </si>
  <si>
    <t xml:space="preserve">Non-Resident Individuals (5% of assessable of income; minors and incapacitated persons) </t>
  </si>
  <si>
    <t>Donations to Charities</t>
  </si>
  <si>
    <t>Donations of over $1M utilized this year at line 277. (Max 50% of assessable income)</t>
  </si>
  <si>
    <t>Donations  brought forward from previous years where donations were over $1M)</t>
  </si>
  <si>
    <t>Donations over $1M done this year</t>
  </si>
  <si>
    <t>Total donations available (add lines 275 and 276)</t>
  </si>
  <si>
    <t>Donations of $1M available to carry forward. (Line 278 less 277)</t>
  </si>
  <si>
    <t>Donations to a Registered Charity $1M or less:</t>
  </si>
  <si>
    <t xml:space="preserve">Donations to an Exempt Charity: </t>
  </si>
  <si>
    <t xml:space="preserve">Approved Annuity Contract and Registered Retirement Savings Plan Contributions </t>
  </si>
  <si>
    <t>Address:</t>
  </si>
  <si>
    <t>PLEASE  COMPLETE  ALL  RELEVANT  INFORMATION</t>
  </si>
  <si>
    <t>SCHEDULE A – INCOME FROM EMPLOYMENT AND PENSION</t>
  </si>
  <si>
    <t>Employer’s TIN</t>
  </si>
  <si>
    <t xml:space="preserve">Total </t>
  </si>
  <si>
    <t>Branch</t>
  </si>
  <si>
    <t>Employer’s Name</t>
  </si>
  <si>
    <t xml:space="preserve">Basic  Salary </t>
  </si>
  <si>
    <t>INCOME  FROM  PENSION</t>
  </si>
  <si>
    <t>Payer’s TIN/NRN</t>
  </si>
  <si>
    <t>Name of Payer</t>
  </si>
  <si>
    <t>Total Pension</t>
  </si>
  <si>
    <t>Payer's Branch</t>
  </si>
  <si>
    <t>Itemized Allowable Expenses (applicable to Employment Income only)</t>
  </si>
  <si>
    <t>Travelling Allowance</t>
  </si>
  <si>
    <t>Judiciary Allowance</t>
  </si>
  <si>
    <t>Foreign Service Officers Allowance</t>
  </si>
  <si>
    <t>Deductions for specially qualified individuals non- nationals</t>
  </si>
  <si>
    <t xml:space="preserve">50% of Government Contract Gratuity </t>
  </si>
  <si>
    <t>Employment and Pension Income</t>
  </si>
  <si>
    <t>Schedule G - Capital Allowances (Wear and Tear) Summary Sheet</t>
  </si>
  <si>
    <t xml:space="preserve">Items in use at the end of the income year </t>
  </si>
  <si>
    <t xml:space="preserve">Items in use </t>
  </si>
  <si>
    <t>Original cost of Items in use</t>
  </si>
  <si>
    <t>Balance Undepreciated</t>
  </si>
  <si>
    <t>Initial Allowance</t>
  </si>
  <si>
    <t>Annual Allowance</t>
  </si>
  <si>
    <t>Motor Vehicles</t>
  </si>
  <si>
    <t>Furniture and Fixtures</t>
  </si>
  <si>
    <t>Computer Equipment</t>
  </si>
  <si>
    <t>Other Equipment</t>
  </si>
  <si>
    <t>Other Assets</t>
  </si>
  <si>
    <t>Cane Sold</t>
  </si>
  <si>
    <t>Tons @</t>
  </si>
  <si>
    <t>Preference</t>
  </si>
  <si>
    <t>Ground Provisions</t>
  </si>
  <si>
    <t>Livestock</t>
  </si>
  <si>
    <t>Fisheries</t>
  </si>
  <si>
    <t xml:space="preserve">Expenses </t>
  </si>
  <si>
    <t>Agricultural Labour / Ploughing</t>
  </si>
  <si>
    <t>Reaping Expenses</t>
  </si>
  <si>
    <t>Holidays with pay</t>
  </si>
  <si>
    <t>Production or other bonus</t>
  </si>
  <si>
    <t>Fertilizers and Chemicals</t>
  </si>
  <si>
    <t>Freighting and other Transport</t>
  </si>
  <si>
    <t>Taxes and Licences</t>
  </si>
  <si>
    <t>Insurance - Canes</t>
  </si>
  <si>
    <t>Upkeep of livestock</t>
  </si>
  <si>
    <t>Wear and Tear Allowances</t>
  </si>
  <si>
    <t>Gasoline, Oils and Garage Repairs</t>
  </si>
  <si>
    <t>Loss</t>
  </si>
  <si>
    <t>Schedule J - Income from Business / Profession (Excluding Income from Residential Property)</t>
  </si>
  <si>
    <t xml:space="preserve">Income </t>
  </si>
  <si>
    <t>Total Gross Sales</t>
  </si>
  <si>
    <t>Opening Stock</t>
  </si>
  <si>
    <t>Purchases</t>
  </si>
  <si>
    <t>Closing Stock</t>
  </si>
  <si>
    <t xml:space="preserve">Commissions </t>
  </si>
  <si>
    <t>Other Income from business and profession (Gross Receipts)</t>
  </si>
  <si>
    <t>Utilities</t>
  </si>
  <si>
    <t>Salaries,Wages and Commissions</t>
  </si>
  <si>
    <t>Rent</t>
  </si>
  <si>
    <t>Road Taxes, Licenses and Permit Fees</t>
  </si>
  <si>
    <t>Advertising and Promotion</t>
  </si>
  <si>
    <t xml:space="preserve">Office  Stationery and Computer Supplies </t>
  </si>
  <si>
    <t>Trucking / Freight</t>
  </si>
  <si>
    <t>Vehicle Repairs, Servicing and Tyres</t>
  </si>
  <si>
    <t>Diesel, Gasoline and Oil</t>
  </si>
  <si>
    <t>Repairs to Premises</t>
  </si>
  <si>
    <t>Loss:</t>
  </si>
  <si>
    <t>Local Investment Income – Preference Dividends</t>
  </si>
  <si>
    <t>Schedule K - Income from Rents, Land and other Property (Excluding Income from Residential Property)</t>
  </si>
  <si>
    <t xml:space="preserve">Net Rental Loss </t>
  </si>
  <si>
    <t>Utilites</t>
  </si>
  <si>
    <t>Wear and Tear Allowance</t>
  </si>
  <si>
    <t>Vegetables/ Fruits</t>
  </si>
  <si>
    <t xml:space="preserve">Other  </t>
  </si>
  <si>
    <t xml:space="preserve">Schedule M - Deemed Profit From Foreign Currency Earnings  </t>
  </si>
  <si>
    <t>Foreign Currency Earnings</t>
  </si>
  <si>
    <t>Calculating The Effective Rate</t>
  </si>
  <si>
    <t>Effective Rate</t>
  </si>
  <si>
    <t>Deemed Profits as a % of Total Profits</t>
  </si>
  <si>
    <t>Rate of Rebate Percentage</t>
  </si>
  <si>
    <t>Your Result</t>
  </si>
  <si>
    <t>Tax Payable on FC Earnings</t>
  </si>
  <si>
    <t>Rebate (Schedule Four, Income Tax Act)</t>
  </si>
  <si>
    <t>Schedule N - Income from Trusts</t>
  </si>
  <si>
    <t>Calculation of Tax on Refund of Pension Contributions</t>
  </si>
  <si>
    <t>Total Tax Payable</t>
  </si>
  <si>
    <t>Total Assessable Income</t>
  </si>
  <si>
    <t>YES</t>
  </si>
  <si>
    <t>Tax Deducted</t>
  </si>
  <si>
    <t xml:space="preserve">Tax Paid on Housing </t>
  </si>
  <si>
    <t>Employment, Pension, Business &amp; Property Income Taxable Income</t>
  </si>
  <si>
    <t>Employment, Pension, Business &amp; Property Income Tax Payable</t>
  </si>
  <si>
    <t>Rental Income from Residential Property Tax Payable</t>
  </si>
  <si>
    <t>Rental Income from Residential Property Taxable Income</t>
  </si>
  <si>
    <t>Rental Income from Land or other Property:</t>
  </si>
  <si>
    <t>Rental Expenses from Land or other Property:</t>
  </si>
  <si>
    <t xml:space="preserve">Income From Business or Profession: </t>
  </si>
  <si>
    <t xml:space="preserve">Expenses From Business or Profession: </t>
  </si>
  <si>
    <t>Net Rental Income from Land or other Property:</t>
  </si>
  <si>
    <t xml:space="preserve">Net Income From Business or Profession: </t>
  </si>
  <si>
    <t xml:space="preserve">Income From Agriculture / Fisheries: </t>
  </si>
  <si>
    <t xml:space="preserve">Expenses From Agriculture / Fisheries: </t>
  </si>
  <si>
    <t xml:space="preserve">Net Income From Agriculture / Fisheries: </t>
  </si>
  <si>
    <t>Income fromTrust</t>
  </si>
  <si>
    <t>Expenses from Trust</t>
  </si>
  <si>
    <t>Net Income from Trust</t>
  </si>
  <si>
    <t>Child’s NRN</t>
  </si>
  <si>
    <t>Account Number:</t>
  </si>
  <si>
    <t xml:space="preserve">Please select the bank or credit union                                     </t>
  </si>
  <si>
    <t>NO</t>
  </si>
  <si>
    <t>N/A</t>
  </si>
  <si>
    <t>Did you fully Support        the child?</t>
  </si>
  <si>
    <t>Age</t>
  </si>
  <si>
    <t>Year of Birth</t>
  </si>
  <si>
    <t>If over 18 but under 25 years, name the Educational Establishment attended.</t>
  </si>
  <si>
    <r>
      <t xml:space="preserve">Total Income Tax deducted from Employment and Pension Income </t>
    </r>
    <r>
      <rPr>
        <i/>
        <sz val="10"/>
        <color theme="1"/>
        <rFont val="Gisha"/>
        <family val="2"/>
      </rPr>
      <t xml:space="preserve">(total of columns F,G, H and M, enter also at line 434)        </t>
    </r>
  </si>
  <si>
    <r>
      <t>Bonus converted into Shares of an employing company</t>
    </r>
    <r>
      <rPr>
        <i/>
        <sz val="10"/>
        <color theme="1"/>
        <rFont val="Gisha"/>
        <family val="2"/>
      </rPr>
      <t xml:space="preserve"> (refer to note 7 on page 3)    </t>
    </r>
  </si>
  <si>
    <r>
      <t xml:space="preserve">Total Allowable Expenses </t>
    </r>
    <r>
      <rPr>
        <i/>
        <sz val="10"/>
        <color theme="1"/>
        <rFont val="Gisha"/>
        <family val="2"/>
      </rPr>
      <t xml:space="preserve">(add lines 102 through 113 and  enter also at line 122)          </t>
    </r>
    <r>
      <rPr>
        <sz val="14"/>
        <color theme="1"/>
        <rFont val="Gisha"/>
        <family val="2"/>
      </rPr>
      <t xml:space="preserve">                                                   </t>
    </r>
  </si>
  <si>
    <r>
      <t xml:space="preserve">Total Income from Employment </t>
    </r>
    <r>
      <rPr>
        <i/>
        <sz val="10"/>
        <color theme="1"/>
        <rFont val="Gisha"/>
        <family val="2"/>
      </rPr>
      <t>( enter from  column  D  above)</t>
    </r>
  </si>
  <si>
    <r>
      <t>Total Allowable Expenses</t>
    </r>
    <r>
      <rPr>
        <i/>
        <sz val="10"/>
        <color theme="1"/>
        <rFont val="Gisha"/>
        <family val="2"/>
      </rPr>
      <t xml:space="preserve"> (see‘ Itemized Allowable Expenses’ at line 115)</t>
    </r>
  </si>
  <si>
    <r>
      <t xml:space="preserve">Total Income from Pension </t>
    </r>
    <r>
      <rPr>
        <i/>
        <sz val="10"/>
        <color theme="1"/>
        <rFont val="Gisha"/>
        <family val="2"/>
      </rPr>
      <t xml:space="preserve">(see ’ Income from Pension’  at column L above) </t>
    </r>
  </si>
  <si>
    <r>
      <t>Total Employment and Pension Income</t>
    </r>
    <r>
      <rPr>
        <i/>
        <sz val="10"/>
        <color theme="1"/>
        <rFont val="Gisha"/>
        <family val="2"/>
      </rPr>
      <t xml:space="preserve"> (add lines 124 and 126) </t>
    </r>
  </si>
  <si>
    <r>
      <t>Total Investment and  Miscellaneous Income from sources within Barbados</t>
    </r>
    <r>
      <rPr>
        <i/>
        <sz val="10"/>
        <color theme="1"/>
        <rFont val="Gisha"/>
        <family val="2"/>
      </rPr>
      <t xml:space="preserve"> (add lines 200 through 219)</t>
    </r>
  </si>
  <si>
    <r>
      <rPr>
        <sz val="14"/>
        <color theme="1"/>
        <rFont val="Gisha"/>
        <family val="2"/>
      </rPr>
      <t>Total income from sources  out of the island</t>
    </r>
    <r>
      <rPr>
        <i/>
        <sz val="14"/>
        <color theme="1"/>
        <rFont val="Gisha"/>
        <family val="2"/>
      </rPr>
      <t xml:space="preserve"> </t>
    </r>
    <r>
      <rPr>
        <i/>
        <sz val="10"/>
        <color theme="1"/>
        <rFont val="Gisha"/>
        <family val="2"/>
      </rPr>
      <t>(add lines 221 through 231 and 233)</t>
    </r>
  </si>
  <si>
    <r>
      <t>Total Investment and Miscellaneous Income</t>
    </r>
    <r>
      <rPr>
        <i/>
        <sz val="10"/>
        <color theme="1"/>
        <rFont val="Gisha"/>
        <family val="2"/>
      </rPr>
      <t xml:space="preserve"> (add lines 220 and 235)</t>
    </r>
  </si>
  <si>
    <r>
      <t xml:space="preserve">Total Net Business &amp; Property Income </t>
    </r>
    <r>
      <rPr>
        <i/>
        <sz val="9"/>
        <color theme="1"/>
        <rFont val="Gisha"/>
        <family val="2"/>
      </rPr>
      <t>(excluding residential property income and business losses, enter from line 532)</t>
    </r>
  </si>
  <si>
    <r>
      <t xml:space="preserve">Total Income </t>
    </r>
    <r>
      <rPr>
        <i/>
        <sz val="10"/>
        <color theme="1"/>
        <rFont val="Gisha"/>
        <family val="2"/>
      </rPr>
      <t xml:space="preserve">(add lines 128, 236, 238)  </t>
    </r>
  </si>
  <si>
    <r>
      <t xml:space="preserve">Approved  Provident or Superannuation Fund Contributions </t>
    </r>
    <r>
      <rPr>
        <i/>
        <sz val="9"/>
        <color theme="1"/>
        <rFont val="Gisha"/>
        <family val="2"/>
      </rPr>
      <t xml:space="preserve"> (refer to note 15 on page 9)</t>
    </r>
  </si>
  <si>
    <r>
      <rPr>
        <sz val="14"/>
        <color theme="1"/>
        <rFont val="Gisha"/>
        <family val="2"/>
      </rPr>
      <t>Total Special Deductions</t>
    </r>
    <r>
      <rPr>
        <sz val="11"/>
        <color theme="1"/>
        <rFont val="Gisha"/>
        <family val="2"/>
      </rPr>
      <t xml:space="preserve"> </t>
    </r>
    <r>
      <rPr>
        <i/>
        <sz val="9"/>
        <color theme="1"/>
        <rFont val="Gisha"/>
        <family val="2"/>
      </rPr>
      <t>(add lines 272, 273, 274, 278,  280, 281 and 282 and enter here)</t>
    </r>
  </si>
  <si>
    <r>
      <rPr>
        <sz val="14"/>
        <color theme="1"/>
        <rFont val="Gisha"/>
        <family val="2"/>
      </rPr>
      <t>Total Assessable Income</t>
    </r>
    <r>
      <rPr>
        <sz val="12"/>
        <color theme="1"/>
        <rFont val="Gisha"/>
        <family val="2"/>
      </rPr>
      <t xml:space="preserve"> </t>
    </r>
    <r>
      <rPr>
        <i/>
        <sz val="9"/>
        <color theme="1"/>
        <rFont val="Gisha"/>
        <family val="2"/>
      </rPr>
      <t>(subtract line 283 from 248, enter here  if value is positive,  also enter at line 427)</t>
    </r>
  </si>
  <si>
    <r>
      <t xml:space="preserve">Total Child Allowance </t>
    </r>
    <r>
      <rPr>
        <i/>
        <sz val="12"/>
        <color theme="1"/>
        <rFont val="Gisha"/>
        <family val="2"/>
      </rPr>
      <t>(add amounts in column (F))</t>
    </r>
  </si>
  <si>
    <r>
      <t>Medical Expenses.</t>
    </r>
    <r>
      <rPr>
        <i/>
        <sz val="10"/>
        <color theme="1"/>
        <rFont val="Gisha"/>
        <family val="2"/>
      </rPr>
      <t xml:space="preserve"> (Comprehensive medical examination. Max $750.00)</t>
    </r>
  </si>
  <si>
    <r>
      <t>Subscriptions by Parliamentarians to a Political Party</t>
    </r>
    <r>
      <rPr>
        <i/>
        <sz val="10"/>
        <color theme="1"/>
        <rFont val="Gisha"/>
        <family val="2"/>
      </rPr>
      <t xml:space="preserve"> (The lesser of 10% of salary or $5,000)</t>
    </r>
  </si>
  <si>
    <r>
      <t xml:space="preserve">Personal RE and or EE Training </t>
    </r>
    <r>
      <rPr>
        <i/>
        <sz val="10"/>
        <color theme="1"/>
        <rFont val="Gisha"/>
        <family val="2"/>
      </rPr>
      <t>(See note 10 below.)</t>
    </r>
  </si>
  <si>
    <r>
      <t>Total</t>
    </r>
    <r>
      <rPr>
        <i/>
        <sz val="10"/>
        <color theme="1"/>
        <rFont val="Gisha"/>
        <family val="2"/>
      </rPr>
      <t xml:space="preserve"> (add lines 308 through 319)</t>
    </r>
  </si>
  <si>
    <r>
      <t xml:space="preserve">Home Improvements </t>
    </r>
    <r>
      <rPr>
        <i/>
        <sz val="10"/>
        <color theme="1"/>
        <rFont val="Gisha"/>
        <family val="2"/>
      </rPr>
      <t>(Max. $10, 000 per owner occupied residential property)</t>
    </r>
  </si>
  <si>
    <r>
      <t>Energy Audit</t>
    </r>
    <r>
      <rPr>
        <i/>
        <sz val="10"/>
        <color theme="1"/>
        <rFont val="Gisha"/>
        <family val="2"/>
      </rPr>
      <t xml:space="preserve"> (Max. $2,000)</t>
    </r>
  </si>
  <si>
    <r>
      <t xml:space="preserve">Rent paid </t>
    </r>
    <r>
      <rPr>
        <i/>
        <sz val="10"/>
        <color theme="1"/>
        <rFont val="Gisha"/>
        <family val="2"/>
      </rPr>
      <t>(Max. the lesser of 20% of rent paid or $3,000)</t>
    </r>
  </si>
  <si>
    <r>
      <t>Environmentally Preferred Products</t>
    </r>
    <r>
      <rPr>
        <i/>
        <sz val="10"/>
        <color theme="1"/>
        <rFont val="Gisha"/>
        <family val="2"/>
      </rPr>
      <t xml:space="preserve"> (Max. $5,000 Note 4 below.) </t>
    </r>
  </si>
  <si>
    <r>
      <t xml:space="preserve">Energy Audits / Electrical Retrofitting </t>
    </r>
    <r>
      <rPr>
        <i/>
        <sz val="10"/>
        <color theme="1"/>
        <rFont val="Gisha"/>
        <family val="2"/>
      </rPr>
      <t xml:space="preserve">(Max. $10,000 Schedule O must be completed on pg 9) </t>
    </r>
  </si>
  <si>
    <r>
      <t xml:space="preserve">Total </t>
    </r>
    <r>
      <rPr>
        <i/>
        <sz val="10"/>
        <color theme="1"/>
        <rFont val="Gisha"/>
        <family val="2"/>
      </rPr>
      <t xml:space="preserve"> (add lines 332 through 336)</t>
    </r>
  </si>
  <si>
    <r>
      <t xml:space="preserve">Total Deductions </t>
    </r>
    <r>
      <rPr>
        <i/>
        <sz val="10"/>
        <color theme="1"/>
        <rFont val="Gisha"/>
        <family val="2"/>
      </rPr>
      <t>(add lines 306, 321 ,330, and 337 and enter here)</t>
    </r>
  </si>
  <si>
    <r>
      <t xml:space="preserve">Total  Allowances and Deductions </t>
    </r>
    <r>
      <rPr>
        <i/>
        <sz val="10"/>
        <color theme="1"/>
        <rFont val="Gisha"/>
        <family val="2"/>
      </rPr>
      <t>(add lines 305 and 338, enter here and also at line 428)</t>
    </r>
  </si>
  <si>
    <r>
      <t xml:space="preserve">Tax Withheld from Preference Dividends </t>
    </r>
    <r>
      <rPr>
        <i/>
        <sz val="10"/>
        <color theme="1"/>
        <rFont val="Gisha"/>
        <family val="2"/>
      </rPr>
      <t>(enter from line 742)</t>
    </r>
  </si>
  <si>
    <r>
      <t xml:space="preserve">Cash Rebate </t>
    </r>
    <r>
      <rPr>
        <i/>
        <sz val="10"/>
        <color theme="1"/>
        <rFont val="Gisha"/>
        <family val="2"/>
      </rPr>
      <t xml:space="preserve">(Agricultural Equipment) </t>
    </r>
  </si>
  <si>
    <r>
      <t xml:space="preserve">Foreign Currency Earnings Allowance </t>
    </r>
    <r>
      <rPr>
        <i/>
        <sz val="10"/>
        <color theme="1"/>
        <rFont val="Gisha"/>
        <family val="2"/>
      </rPr>
      <t>(enter from line 830 )</t>
    </r>
  </si>
  <si>
    <r>
      <t xml:space="preserve">Employment, Pension, Business &amp; Property Income </t>
    </r>
    <r>
      <rPr>
        <i/>
        <sz val="10"/>
        <color theme="1"/>
        <rFont val="Gisha"/>
        <family val="2"/>
      </rPr>
      <t>(enter from line 284)</t>
    </r>
  </si>
  <si>
    <r>
      <t xml:space="preserve">Residential Rental Income </t>
    </r>
    <r>
      <rPr>
        <i/>
        <sz val="10"/>
        <color theme="1"/>
        <rFont val="Gisha"/>
        <family val="2"/>
      </rPr>
      <t>(Enter from line 588)</t>
    </r>
  </si>
  <si>
    <r>
      <t xml:space="preserve">Total Assessable Income </t>
    </r>
    <r>
      <rPr>
        <i/>
        <sz val="11"/>
        <color theme="1"/>
        <rFont val="Gisha"/>
        <family val="2"/>
      </rPr>
      <t>(add line 427 and 428)</t>
    </r>
  </si>
  <si>
    <r>
      <t xml:space="preserve">Less: Total Allowances and Deductions </t>
    </r>
    <r>
      <rPr>
        <i/>
        <sz val="10"/>
        <color theme="1"/>
        <rFont val="Gisha"/>
        <family val="2"/>
      </rPr>
      <t>(enter from line 340)</t>
    </r>
  </si>
  <si>
    <r>
      <t xml:space="preserve">Taxable Employment, Pension, Business &amp; Property Income </t>
    </r>
    <r>
      <rPr>
        <i/>
        <sz val="10"/>
        <color theme="1"/>
        <rFont val="Gisha"/>
        <family val="2"/>
      </rPr>
      <t>(Subtract 431 from 430 if result negative enter zero)</t>
    </r>
  </si>
  <si>
    <r>
      <t xml:space="preserve">Taxable Residential Rental Income </t>
    </r>
    <r>
      <rPr>
        <i/>
        <sz val="10"/>
        <color theme="1"/>
        <rFont val="Gisha"/>
        <family val="2"/>
      </rPr>
      <t>(Enter from line 588)</t>
    </r>
  </si>
  <si>
    <r>
      <t xml:space="preserve">Taxable Income </t>
    </r>
    <r>
      <rPr>
        <i/>
        <sz val="10"/>
        <color theme="1"/>
        <rFont val="Gisha"/>
        <family val="2"/>
      </rPr>
      <t>(add lines 432 and 433)</t>
    </r>
  </si>
  <si>
    <r>
      <t xml:space="preserve">Refund of Pension Contributions </t>
    </r>
    <r>
      <rPr>
        <i/>
        <sz val="10"/>
        <color theme="1"/>
        <rFont val="Gisha"/>
        <family val="2"/>
      </rPr>
      <t>(enter from line 956) Tax Payable</t>
    </r>
  </si>
  <si>
    <r>
      <t xml:space="preserve">Income Tax Deductions </t>
    </r>
    <r>
      <rPr>
        <i/>
        <sz val="10"/>
        <color theme="1"/>
        <rFont val="Gisha"/>
        <family val="2"/>
      </rPr>
      <t>(enter from line 100)</t>
    </r>
  </si>
  <si>
    <r>
      <t>Total Other Credits</t>
    </r>
    <r>
      <rPr>
        <i/>
        <sz val="10"/>
        <color theme="1"/>
        <rFont val="Gisha"/>
        <family val="2"/>
      </rPr>
      <t xml:space="preserve"> (enter from line 426)</t>
    </r>
  </si>
  <si>
    <r>
      <t xml:space="preserve">Electrical Retrofits / Energy Audits </t>
    </r>
    <r>
      <rPr>
        <i/>
        <sz val="9"/>
        <color theme="1"/>
        <rFont val="Gisha"/>
        <family val="2"/>
      </rPr>
      <t>(Complete schedule P on page 9 enter here from line 970)</t>
    </r>
  </si>
  <si>
    <r>
      <t xml:space="preserve">Total Losses from Business, Agriculture and Commercial Property </t>
    </r>
    <r>
      <rPr>
        <i/>
        <sz val="11"/>
        <color theme="1"/>
        <rFont val="Gisha"/>
        <family val="2"/>
      </rPr>
      <t>(add lines 524 and 526)</t>
    </r>
  </si>
  <si>
    <r>
      <t xml:space="preserve">Net Assessable Business , Agriculture and Commercial Property Income </t>
    </r>
    <r>
      <rPr>
        <i/>
        <sz val="9"/>
        <color theme="1"/>
        <rFont val="Gisha"/>
        <family val="2"/>
      </rPr>
      <t>(Subtract line 528 from 522 and enter at 238)</t>
    </r>
  </si>
  <si>
    <r>
      <t xml:space="preserve">Total Losses available to be carried forward  </t>
    </r>
    <r>
      <rPr>
        <i/>
        <sz val="9"/>
        <color theme="1"/>
        <rFont val="Gisha"/>
        <family val="2"/>
      </rPr>
      <t>(lines 528  less 530)</t>
    </r>
  </si>
  <si>
    <r>
      <t xml:space="preserve">Unrelieved Personal Allowance </t>
    </r>
    <r>
      <rPr>
        <i/>
        <sz val="9"/>
        <color theme="1"/>
        <rFont val="Gisha"/>
        <family val="2"/>
      </rPr>
      <t>(subtract line 546 from 535 if positive  enter value at line 586)</t>
    </r>
  </si>
  <si>
    <r>
      <t>Total Expenses</t>
    </r>
    <r>
      <rPr>
        <i/>
        <sz val="10"/>
        <color theme="1"/>
        <rFont val="Gisha"/>
        <family val="2"/>
      </rPr>
      <t xml:space="preserve"> (add lines 550 through 568  and enter here and at line 574)</t>
    </r>
  </si>
  <si>
    <r>
      <t xml:space="preserve">Less:  Total Expenses </t>
    </r>
    <r>
      <rPr>
        <i/>
        <sz val="10"/>
        <color theme="1"/>
        <rFont val="Gisha"/>
        <family val="2"/>
      </rPr>
      <t>(enter from line 570)</t>
    </r>
  </si>
  <si>
    <r>
      <t xml:space="preserve">Net Rental Income </t>
    </r>
    <r>
      <rPr>
        <i/>
        <sz val="10"/>
        <color theme="1"/>
        <rFont val="Gisha"/>
        <family val="2"/>
      </rPr>
      <t>(subtract line 574 from line 572 and enter here if positive.)</t>
    </r>
  </si>
  <si>
    <r>
      <t xml:space="preserve">Rental Loss Current Income Year: </t>
    </r>
    <r>
      <rPr>
        <i/>
        <sz val="10"/>
        <color theme="1"/>
        <rFont val="Gisha"/>
        <family val="2"/>
      </rPr>
      <t>(subtract line 574 from line 572 and enter here if negative.)</t>
    </r>
  </si>
  <si>
    <r>
      <t xml:space="preserve">Unrelieved Personal Allowance </t>
    </r>
    <r>
      <rPr>
        <i/>
        <sz val="10"/>
        <color theme="1"/>
        <rFont val="Gisha"/>
        <family val="2"/>
      </rPr>
      <t>(enter from line 548)</t>
    </r>
  </si>
  <si>
    <r>
      <t>Taxable Rental Income</t>
    </r>
    <r>
      <rPr>
        <i/>
        <sz val="10"/>
        <color theme="1"/>
        <rFont val="Gisha"/>
        <family val="2"/>
      </rPr>
      <t xml:space="preserve"> (subtract line 586 from 582)</t>
    </r>
  </si>
  <si>
    <r>
      <t xml:space="preserve">Tax Payable  on Taxable Rental Income is @ 15% </t>
    </r>
    <r>
      <rPr>
        <i/>
        <sz val="10"/>
        <color theme="1"/>
        <rFont val="Gisha"/>
        <family val="2"/>
      </rPr>
      <t>(enter at line 431)</t>
    </r>
  </si>
  <si>
    <r>
      <rPr>
        <sz val="14"/>
        <color theme="1"/>
        <rFont val="Gisha"/>
        <family val="2"/>
      </rPr>
      <t>Total Expenses:</t>
    </r>
    <r>
      <rPr>
        <i/>
        <sz val="10"/>
        <color theme="1"/>
        <rFont val="Gisha"/>
        <family val="2"/>
      </rPr>
      <t xml:space="preserve"> (add lines 714 through 744 and enter also at line 508)</t>
    </r>
  </si>
  <si>
    <r>
      <rPr>
        <sz val="14"/>
        <color theme="1"/>
        <rFont val="Gisha"/>
        <family val="2"/>
      </rPr>
      <t>Excess of Income:</t>
    </r>
    <r>
      <rPr>
        <i/>
        <sz val="10"/>
        <color theme="1"/>
        <rFont val="Gisha"/>
        <family val="2"/>
      </rPr>
      <t xml:space="preserve"> (subtract line 738 from 712 enter here  if positive, otherwise enter at line 740)</t>
    </r>
  </si>
  <si>
    <r>
      <t xml:space="preserve">Gross Dividend </t>
    </r>
    <r>
      <rPr>
        <i/>
        <sz val="10"/>
        <color theme="1"/>
        <rFont val="Gisha"/>
        <family val="2"/>
      </rPr>
      <t>(enter at 200)</t>
    </r>
  </si>
  <si>
    <r>
      <t>Tax Withheld</t>
    </r>
    <r>
      <rPr>
        <i/>
        <sz val="10"/>
        <color theme="1"/>
        <rFont val="Gisha"/>
        <family val="2"/>
      </rPr>
      <t xml:space="preserve"> (enter also at line 402)</t>
    </r>
  </si>
  <si>
    <r>
      <rPr>
        <sz val="14"/>
        <color theme="1"/>
        <rFont val="Gisha"/>
        <family val="2"/>
      </rPr>
      <t>Net Dividend:</t>
    </r>
    <r>
      <rPr>
        <sz val="11"/>
        <color theme="1"/>
        <rFont val="Gisha"/>
        <family val="2"/>
      </rPr>
      <t xml:space="preserve"> </t>
    </r>
    <r>
      <rPr>
        <i/>
        <sz val="10"/>
        <color theme="1"/>
        <rFont val="Gisha"/>
        <family val="2"/>
      </rPr>
      <t>(subtract line 742 from 741)</t>
    </r>
  </si>
  <si>
    <r>
      <rPr>
        <sz val="14"/>
        <color theme="1"/>
        <rFont val="Gisha"/>
        <family val="2"/>
      </rPr>
      <t>Total Rental Income</t>
    </r>
    <r>
      <rPr>
        <sz val="11"/>
        <color theme="1"/>
        <rFont val="Gisha"/>
        <family val="2"/>
      </rPr>
      <t xml:space="preserve">: </t>
    </r>
    <r>
      <rPr>
        <i/>
        <sz val="10"/>
        <color theme="1"/>
        <rFont val="Gisha"/>
        <family val="2"/>
      </rPr>
      <t>(enter also at line 500)</t>
    </r>
  </si>
  <si>
    <r>
      <t xml:space="preserve">Less: </t>
    </r>
    <r>
      <rPr>
        <sz val="14"/>
        <color theme="1"/>
        <rFont val="Gisha"/>
        <family val="2"/>
      </rPr>
      <t xml:space="preserve">Total Expenses </t>
    </r>
  </si>
  <si>
    <r>
      <rPr>
        <sz val="14"/>
        <color theme="1"/>
        <rFont val="Gisha"/>
        <family val="2"/>
      </rPr>
      <t>Net Rental Income:</t>
    </r>
    <r>
      <rPr>
        <i/>
        <sz val="10"/>
        <color theme="1"/>
        <rFont val="Gisha"/>
        <family val="2"/>
      </rPr>
      <t xml:space="preserve"> (subtract line 745 from line 744 and enter if positive, otherwise enter at 747)</t>
    </r>
  </si>
  <si>
    <r>
      <rPr>
        <sz val="14"/>
        <color theme="1"/>
        <rFont val="Gisha"/>
        <family val="2"/>
      </rPr>
      <t xml:space="preserve">Total Expenses: </t>
    </r>
    <r>
      <rPr>
        <i/>
        <sz val="10"/>
        <color theme="1"/>
        <rFont val="Gisha"/>
        <family val="2"/>
      </rPr>
      <t>(add lines 750 through 768 enter also at 506)</t>
    </r>
  </si>
  <si>
    <r>
      <rPr>
        <sz val="14"/>
        <color theme="1"/>
        <rFont val="Gisha"/>
        <family val="2"/>
      </rPr>
      <t>Cost of Sales</t>
    </r>
    <r>
      <rPr>
        <sz val="12"/>
        <color theme="1"/>
        <rFont val="Gisha"/>
        <family val="2"/>
      </rPr>
      <t xml:space="preserve"> </t>
    </r>
    <r>
      <rPr>
        <i/>
        <sz val="10"/>
        <color theme="1"/>
        <rFont val="Gisha"/>
        <family val="2"/>
      </rPr>
      <t>(add lines 842 and844 and subtract from line 846)</t>
    </r>
  </si>
  <si>
    <r>
      <rPr>
        <sz val="14"/>
        <color theme="1"/>
        <rFont val="Gisha"/>
        <family val="2"/>
      </rPr>
      <t>Gross Profit</t>
    </r>
    <r>
      <rPr>
        <i/>
        <sz val="10"/>
        <color theme="1"/>
        <rFont val="Gisha"/>
        <family val="2"/>
      </rPr>
      <t xml:space="preserve"> (subtract line 848 from line 840)</t>
    </r>
  </si>
  <si>
    <r>
      <rPr>
        <sz val="14"/>
        <color theme="1"/>
        <rFont val="Gisha"/>
        <family val="2"/>
      </rPr>
      <t xml:space="preserve">Total Income: </t>
    </r>
    <r>
      <rPr>
        <i/>
        <sz val="10"/>
        <color theme="1"/>
        <rFont val="Gisha"/>
        <family val="2"/>
      </rPr>
      <t>(add lines  850 through 854 and enter also at line 512)</t>
    </r>
  </si>
  <si>
    <r>
      <rPr>
        <sz val="14"/>
        <color theme="1"/>
        <rFont val="Gisha"/>
        <family val="2"/>
      </rPr>
      <t>Total Expenses:</t>
    </r>
    <r>
      <rPr>
        <i/>
        <sz val="10"/>
        <color theme="1"/>
        <rFont val="Gisha"/>
        <family val="2"/>
      </rPr>
      <t xml:space="preserve"> (add lines 858 through 886 and enter also at line 513)</t>
    </r>
  </si>
  <si>
    <r>
      <rPr>
        <sz val="14"/>
        <color theme="1"/>
        <rFont val="Gisha"/>
        <family val="2"/>
      </rPr>
      <t>Excess of Income:</t>
    </r>
    <r>
      <rPr>
        <i/>
        <sz val="10"/>
        <color theme="1"/>
        <rFont val="Gisha"/>
        <family val="2"/>
      </rPr>
      <t xml:space="preserve"> (subtract line 888 from 856 enter here  if positive, otherwise enter at line 892)</t>
    </r>
  </si>
  <si>
    <t>If your spouse had no income or had income from Dividends and Interest of $800 or less, you must complete information regarding your spouse  on page 1</t>
  </si>
  <si>
    <t>Due Date</t>
  </si>
  <si>
    <t>Mths over Due</t>
  </si>
  <si>
    <t>CONSOLIDATION TAX RETURN</t>
  </si>
  <si>
    <t>Gross Employment Income</t>
  </si>
  <si>
    <t>TAX COMPUTATION</t>
  </si>
  <si>
    <t>Consolidation Tax Payable</t>
  </si>
  <si>
    <t>Net Consolidation Tax Payable</t>
  </si>
  <si>
    <t>Consolidation Tax Paid</t>
  </si>
  <si>
    <t>Estimated Balance</t>
  </si>
  <si>
    <t>Estimated Cobsolidation Tax Refundable</t>
  </si>
  <si>
    <t>Late Penalties</t>
  </si>
  <si>
    <t>Consolidation Tax Refund Available</t>
  </si>
  <si>
    <r>
      <t xml:space="preserve">Gross Pension Income </t>
    </r>
    <r>
      <rPr>
        <i/>
        <sz val="9"/>
        <color theme="1"/>
        <rFont val="Gisha"/>
        <family val="2"/>
      </rPr>
      <t>(Box 40 A47:160 Form and Box 124 A47:164)</t>
    </r>
  </si>
  <si>
    <r>
      <t xml:space="preserve">Other Income </t>
    </r>
    <r>
      <rPr>
        <i/>
        <sz val="9"/>
        <color theme="1"/>
        <rFont val="Gisha"/>
        <family val="2"/>
      </rPr>
      <t>(lines 236,502,506,510,514,518 and 604)</t>
    </r>
  </si>
  <si>
    <r>
      <t>Total Income</t>
    </r>
    <r>
      <rPr>
        <i/>
        <sz val="9"/>
        <color theme="1"/>
        <rFont val="Gisha"/>
        <family val="2"/>
      </rPr>
      <t xml:space="preserve"> (add lines 933,934 and 936)</t>
    </r>
  </si>
  <si>
    <r>
      <t>Less: Itemized Allowable Expenses</t>
    </r>
    <r>
      <rPr>
        <i/>
        <sz val="9"/>
        <color theme="1"/>
        <rFont val="Gisha"/>
        <family val="2"/>
      </rPr>
      <t xml:space="preserve"> (Lines 102, 106, 110 and 113)</t>
    </r>
  </si>
  <si>
    <r>
      <t xml:space="preserve">Less: Travelling Allowance </t>
    </r>
    <r>
      <rPr>
        <i/>
        <sz val="9"/>
        <color theme="1"/>
        <rFont val="Gisha"/>
        <family val="2"/>
      </rPr>
      <t>(Box 104)</t>
    </r>
  </si>
  <si>
    <r>
      <t>Total Deductions</t>
    </r>
    <r>
      <rPr>
        <i/>
        <sz val="9"/>
        <color theme="1"/>
        <rFont val="Gisha"/>
        <family val="2"/>
      </rPr>
      <t xml:space="preserve"> (add lines 938 and 940)</t>
    </r>
  </si>
  <si>
    <r>
      <t>Gross Income</t>
    </r>
    <r>
      <rPr>
        <i/>
        <sz val="9"/>
        <color theme="1"/>
        <rFont val="Gisha"/>
        <family val="2"/>
      </rPr>
      <t xml:space="preserve"> (Subtract 941 from 937)</t>
    </r>
  </si>
  <si>
    <r>
      <t>Less: Consolidation Tax Deducted Tax</t>
    </r>
    <r>
      <rPr>
        <i/>
        <sz val="9"/>
        <color theme="1"/>
        <rFont val="Gisha"/>
        <family val="2"/>
      </rPr>
      <t>(if 942 is less than $50,000 then 0 if not  942</t>
    </r>
    <r>
      <rPr>
        <sz val="11"/>
        <color theme="1"/>
        <rFont val="Gisha"/>
        <family val="2"/>
      </rPr>
      <t>)</t>
    </r>
  </si>
  <si>
    <t>Energy Audits - Original cost</t>
  </si>
  <si>
    <t>Energy Audits - Balance Brought Forward</t>
  </si>
  <si>
    <t>Energy Audits - 150% of Sum Spent</t>
  </si>
  <si>
    <t>Energy Audits - Total Claim Allowable</t>
  </si>
  <si>
    <t>Retrofitting - Original cost</t>
  </si>
  <si>
    <t>Retrofitting - Balance Brought Forward</t>
  </si>
  <si>
    <t>Retrofitting - 75% of Sum Spent</t>
  </si>
  <si>
    <t>Retrofitting - Total Claim Allowable</t>
  </si>
  <si>
    <t>TOTAL: Total Claim Allowable</t>
  </si>
  <si>
    <t>TOTAL: Amount Claimed This Year</t>
  </si>
  <si>
    <t>TOTAL: Total Balance Carried Forward</t>
  </si>
  <si>
    <t>PART M - Electrical Retrofitting / Energy Audits– To be completed by persons operating Registered Small Businesses</t>
  </si>
  <si>
    <t>Retrofitting - 150% of Sum Spent</t>
  </si>
  <si>
    <t xml:space="preserve">PART N - Electrical Retrofitting / Energy Audits– To be completed by home owners completing electrical retrofitting </t>
  </si>
  <si>
    <t>SCHEDULE H - Calculation of Income and Expenses from the Rental of  Residential Property</t>
  </si>
  <si>
    <t>SCHEDULE I - Income from Agriculture / Fisheries</t>
  </si>
  <si>
    <t>SCHEDULE F Summary</t>
  </si>
  <si>
    <t>Total Income:</t>
  </si>
  <si>
    <t>The amount requested by Direct Deposit.</t>
  </si>
  <si>
    <t>Name of Bank / Credit Union:</t>
  </si>
  <si>
    <t>Bank of Nova Scotia - Black Rock</t>
  </si>
  <si>
    <t>Are you an Individual, Estate or Trust?</t>
  </si>
  <si>
    <t>INDIVIDUAL</t>
  </si>
  <si>
    <t>Profession /Occupation:</t>
  </si>
  <si>
    <t>Ship Captain</t>
  </si>
  <si>
    <t>Marrital Status:</t>
  </si>
  <si>
    <t>MARRIED</t>
  </si>
  <si>
    <t>Do you wish to claim for your spouse?</t>
  </si>
  <si>
    <t>Are you resident for tax purposes?</t>
  </si>
  <si>
    <t xml:space="preserve">If Non-Resident, state the Country of Residence:
</t>
  </si>
  <si>
    <t>United Arab Emirates</t>
  </si>
  <si>
    <t>If deceased state the date of death:</t>
  </si>
  <si>
    <t>Date of Birth:</t>
  </si>
  <si>
    <t>Are you in receipt of Exempt Income?</t>
  </si>
  <si>
    <t>Source of Income</t>
  </si>
  <si>
    <t>Tax Years</t>
  </si>
  <si>
    <t>Occupations</t>
  </si>
  <si>
    <t xml:space="preserve"> Status</t>
  </si>
  <si>
    <t>Residency</t>
  </si>
  <si>
    <t>Date</t>
  </si>
  <si>
    <t>Account Executive</t>
  </si>
  <si>
    <t>SINGLE</t>
  </si>
  <si>
    <t>Caribbean Examinations Council</t>
  </si>
  <si>
    <t xml:space="preserve">Accountant </t>
  </si>
  <si>
    <t>ESTATE</t>
  </si>
  <si>
    <t>Andorra</t>
  </si>
  <si>
    <t>Caribbean Development Bank</t>
  </si>
  <si>
    <t>Accounts Clerk</t>
  </si>
  <si>
    <t>TRUST</t>
  </si>
  <si>
    <t>DIVORCED</t>
  </si>
  <si>
    <t>Regional Security Service</t>
  </si>
  <si>
    <t xml:space="preserve">Actor /Actress </t>
  </si>
  <si>
    <t>WIDOWED</t>
  </si>
  <si>
    <t>Afghanistan</t>
  </si>
  <si>
    <t>United Nations</t>
  </si>
  <si>
    <t>Actuary</t>
  </si>
  <si>
    <t>SEPARATED</t>
  </si>
  <si>
    <t>Antigua and Barbuda</t>
  </si>
  <si>
    <t>UNESCO</t>
  </si>
  <si>
    <t>Administrative Assistant</t>
  </si>
  <si>
    <t>Anguilla</t>
  </si>
  <si>
    <t>Advertising /Sales Agent</t>
  </si>
  <si>
    <t>Air Traffic Controller</t>
  </si>
  <si>
    <t>Albania</t>
  </si>
  <si>
    <t>Application Support Specialist</t>
  </si>
  <si>
    <t>Armenia</t>
  </si>
  <si>
    <t>Appraiser / Assessor (Real Estate)</t>
  </si>
  <si>
    <t>Netherlands Antilles</t>
  </si>
  <si>
    <t xml:space="preserve">Architect </t>
  </si>
  <si>
    <t>Angola</t>
  </si>
  <si>
    <t>Artist</t>
  </si>
  <si>
    <t>Antarctica</t>
  </si>
  <si>
    <t>Astronomer</t>
  </si>
  <si>
    <t>Attorney at Law</t>
  </si>
  <si>
    <t>Argentina</t>
  </si>
  <si>
    <t>Auditor</t>
  </si>
  <si>
    <t>American Samoa</t>
  </si>
  <si>
    <t>Author</t>
  </si>
  <si>
    <t>Austria</t>
  </si>
  <si>
    <t>Aviation Manager</t>
  </si>
  <si>
    <t>Australia</t>
  </si>
  <si>
    <t>Bailiff</t>
  </si>
  <si>
    <t>Aruba</t>
  </si>
  <si>
    <t>Baker</t>
  </si>
  <si>
    <t>Azerbaijan</t>
  </si>
  <si>
    <t>Banker</t>
  </si>
  <si>
    <t>Bosnia and Herzegovina</t>
  </si>
  <si>
    <t>Barber</t>
  </si>
  <si>
    <t>Bartender</t>
  </si>
  <si>
    <t>Bangladesh</t>
  </si>
  <si>
    <t>Bookkeeper</t>
  </si>
  <si>
    <t>Belgium</t>
  </si>
  <si>
    <t>Branch Manager</t>
  </si>
  <si>
    <t>Burkina Faso</t>
  </si>
  <si>
    <t>Budget Analyst</t>
  </si>
  <si>
    <t>Bulgaria</t>
  </si>
  <si>
    <t>Bahrain</t>
  </si>
  <si>
    <t>Butcher</t>
  </si>
  <si>
    <t>Camera Operator</t>
  </si>
  <si>
    <t>Brazil</t>
  </si>
  <si>
    <t>Care Giver</t>
  </si>
  <si>
    <t>Bahamas</t>
  </si>
  <si>
    <t xml:space="preserve">Carpenter </t>
  </si>
  <si>
    <t>Bhutan</t>
  </si>
  <si>
    <t>Cashier</t>
  </si>
  <si>
    <t>Bouvet Island</t>
  </si>
  <si>
    <t>Caterer</t>
  </si>
  <si>
    <t>Botswana</t>
  </si>
  <si>
    <t>Chauffeur</t>
  </si>
  <si>
    <t>Belarus</t>
  </si>
  <si>
    <t xml:space="preserve">Chef/Cook </t>
  </si>
  <si>
    <t>Belize</t>
  </si>
  <si>
    <t>Chief Executive Manager</t>
  </si>
  <si>
    <t>Canada</t>
  </si>
  <si>
    <t>Chief Financial Officer</t>
  </si>
  <si>
    <t>Cocos (Keeling) Islands</t>
  </si>
  <si>
    <t>Chief Information Officer</t>
  </si>
  <si>
    <t>Congo, The Democratic Republic of the</t>
  </si>
  <si>
    <t>Chief Planning Officer</t>
  </si>
  <si>
    <t>Central African Republic</t>
  </si>
  <si>
    <t>Choreographer</t>
  </si>
  <si>
    <t>Congo</t>
  </si>
  <si>
    <t xml:space="preserve">Cleaner </t>
  </si>
  <si>
    <t>Switzerland</t>
  </si>
  <si>
    <t>Clerical Officer</t>
  </si>
  <si>
    <t>Côte D'Ivoire</t>
  </si>
  <si>
    <t>Coach</t>
  </si>
  <si>
    <t>Cook Islands</t>
  </si>
  <si>
    <t>Communications Coordinator</t>
  </si>
  <si>
    <t>Chile</t>
  </si>
  <si>
    <t>Communications Officer</t>
  </si>
  <si>
    <t>Cameroon</t>
  </si>
  <si>
    <t>Communications Specialist</t>
  </si>
  <si>
    <t>China</t>
  </si>
  <si>
    <t>Compliance Analyst</t>
  </si>
  <si>
    <t>Colombia</t>
  </si>
  <si>
    <t>Compliance Officer</t>
  </si>
  <si>
    <t>Costa Rica</t>
  </si>
  <si>
    <t>Concierge</t>
  </si>
  <si>
    <t>Cuba</t>
  </si>
  <si>
    <t>Consultant</t>
  </si>
  <si>
    <t>Cape Verde</t>
  </si>
  <si>
    <t>Content Manager</t>
  </si>
  <si>
    <t>Christmas Island</t>
  </si>
  <si>
    <t>Contractor</t>
  </si>
  <si>
    <t>Cyprus</t>
  </si>
  <si>
    <t>Coroner</t>
  </si>
  <si>
    <t>Czech Republic</t>
  </si>
  <si>
    <t>Correctional Officer</t>
  </si>
  <si>
    <t>Germany</t>
  </si>
  <si>
    <t>Corrections Officer</t>
  </si>
  <si>
    <t>Djibouti</t>
  </si>
  <si>
    <t>Courirt/ Messenger</t>
  </si>
  <si>
    <t>Denmark</t>
  </si>
  <si>
    <t>Court Clerk</t>
  </si>
  <si>
    <t>Dominica</t>
  </si>
  <si>
    <t>Court Marshall</t>
  </si>
  <si>
    <t>Dominican Republic</t>
  </si>
  <si>
    <t>Court Reporter</t>
  </si>
  <si>
    <t>Algeria</t>
  </si>
  <si>
    <t>Craft Artist</t>
  </si>
  <si>
    <t>Ecuador</t>
  </si>
  <si>
    <t>Culinary Specialist</t>
  </si>
  <si>
    <t>Estonia</t>
  </si>
  <si>
    <t>Custom Broker</t>
  </si>
  <si>
    <t>Egypt</t>
  </si>
  <si>
    <t>Customs Guard</t>
  </si>
  <si>
    <t>Western Sahara</t>
  </si>
  <si>
    <t>Customs Officer</t>
  </si>
  <si>
    <t>Eritrea</t>
  </si>
  <si>
    <t>Damage Appraiser</t>
  </si>
  <si>
    <t>Spain</t>
  </si>
  <si>
    <t>Database Administrator</t>
  </si>
  <si>
    <t>Ethiopia</t>
  </si>
  <si>
    <t>Debt Collector</t>
  </si>
  <si>
    <t>Finland</t>
  </si>
  <si>
    <t>Dental Hygenist</t>
  </si>
  <si>
    <t>Fiji</t>
  </si>
  <si>
    <t xml:space="preserve">Dental Technician </t>
  </si>
  <si>
    <t>Falkland Islands (Malvinas)</t>
  </si>
  <si>
    <t>Dentist</t>
  </si>
  <si>
    <t>Micronesia, Federated States of</t>
  </si>
  <si>
    <t>Designer</t>
  </si>
  <si>
    <t>Faroe Islands</t>
  </si>
  <si>
    <t>Dietician</t>
  </si>
  <si>
    <t>France</t>
  </si>
  <si>
    <t xml:space="preserve">Digital Marketing Manager </t>
  </si>
  <si>
    <t>France, Metropolitan</t>
  </si>
  <si>
    <t>Doctor (MD)</t>
  </si>
  <si>
    <t>Gabon</t>
  </si>
  <si>
    <t>Economist</t>
  </si>
  <si>
    <t>United Kingdom</t>
  </si>
  <si>
    <t>Editor</t>
  </si>
  <si>
    <t>Grenada</t>
  </si>
  <si>
    <t xml:space="preserve">Electrician </t>
  </si>
  <si>
    <t>Georgia</t>
  </si>
  <si>
    <t>Emergency Medical Technican/ Paramedic</t>
  </si>
  <si>
    <t>French Guiana</t>
  </si>
  <si>
    <t>Energy Auditor</t>
  </si>
  <si>
    <t>Ghana</t>
  </si>
  <si>
    <t>Engineer</t>
  </si>
  <si>
    <t>Gibraltar</t>
  </si>
  <si>
    <t>Executive Secretary</t>
  </si>
  <si>
    <t>Greenland</t>
  </si>
  <si>
    <t>Factory Worker</t>
  </si>
  <si>
    <t>Gambia</t>
  </si>
  <si>
    <t xml:space="preserve">Farmer </t>
  </si>
  <si>
    <t>Guinea</t>
  </si>
  <si>
    <t>File Clerk</t>
  </si>
  <si>
    <t>Guadeloupe</t>
  </si>
  <si>
    <t>Film and Video Editor</t>
  </si>
  <si>
    <t>Equatorial Guinea</t>
  </si>
  <si>
    <t>Financial Advisors</t>
  </si>
  <si>
    <t>Greece</t>
  </si>
  <si>
    <t>Financial Manager</t>
  </si>
  <si>
    <t>South Georgia and the South Sandwich Islands</t>
  </si>
  <si>
    <t>Fireman/Fire fighter</t>
  </si>
  <si>
    <t>Guatemala</t>
  </si>
  <si>
    <t>Fish Vendor</t>
  </si>
  <si>
    <t>Guam</t>
  </si>
  <si>
    <t xml:space="preserve">Fisherman </t>
  </si>
  <si>
    <t>Guinea-Bissau</t>
  </si>
  <si>
    <t>Flight Attendant</t>
  </si>
  <si>
    <t>Guyana</t>
  </si>
  <si>
    <t>Florist</t>
  </si>
  <si>
    <t>Hong Kong</t>
  </si>
  <si>
    <t>Food Server</t>
  </si>
  <si>
    <t>Heard Island and McDonald Islands</t>
  </si>
  <si>
    <t>Forensic Science Technican</t>
  </si>
  <si>
    <t>Honduras</t>
  </si>
  <si>
    <t>Gardener</t>
  </si>
  <si>
    <t>Croatia</t>
  </si>
  <si>
    <t>General Worker</t>
  </si>
  <si>
    <t>Haiti</t>
  </si>
  <si>
    <t>Graphic Designer</t>
  </si>
  <si>
    <t>Hungary</t>
  </si>
  <si>
    <t>Hairdresser</t>
  </si>
  <si>
    <t>Indonesia</t>
  </si>
  <si>
    <t>Housekeeper</t>
  </si>
  <si>
    <t>Ireland</t>
  </si>
  <si>
    <t>HR Coordinator</t>
  </si>
  <si>
    <t>Israel</t>
  </si>
  <si>
    <t>Human Resources Manager</t>
  </si>
  <si>
    <t>India</t>
  </si>
  <si>
    <t>Human Resources Officer</t>
  </si>
  <si>
    <t>British Indian Ocean Territory</t>
  </si>
  <si>
    <t>Immigration and Custom Inspector</t>
  </si>
  <si>
    <t>Iraq</t>
  </si>
  <si>
    <t>Information Security Analyst</t>
  </si>
  <si>
    <t>Iran, Islamic Republic of</t>
  </si>
  <si>
    <t>Information Technology</t>
  </si>
  <si>
    <t>Iceland</t>
  </si>
  <si>
    <t>Insurance Adjuster/Examiner</t>
  </si>
  <si>
    <t>Italy</t>
  </si>
  <si>
    <t>Insurance Agent</t>
  </si>
  <si>
    <t>Jamaica</t>
  </si>
  <si>
    <t>Insurance Broker</t>
  </si>
  <si>
    <t>Jordan</t>
  </si>
  <si>
    <t>Intelligence Specilaist</t>
  </si>
  <si>
    <t>Japan</t>
  </si>
  <si>
    <t>Interior Designer</t>
  </si>
  <si>
    <t>Kenya</t>
  </si>
  <si>
    <t>Janitor</t>
  </si>
  <si>
    <t>Kyrgyzstan</t>
  </si>
  <si>
    <t>Jeweler</t>
  </si>
  <si>
    <t>Cambodia</t>
  </si>
  <si>
    <t xml:space="preserve">Journalist </t>
  </si>
  <si>
    <t>Kiribati</t>
  </si>
  <si>
    <t xml:space="preserve">Judge </t>
  </si>
  <si>
    <t>Comoros</t>
  </si>
  <si>
    <t>Land Surveyor</t>
  </si>
  <si>
    <t>Saint Kitts and Nevis</t>
  </si>
  <si>
    <t xml:space="preserve">Lecturer </t>
  </si>
  <si>
    <t>Korea, Democratic People's Republic of</t>
  </si>
  <si>
    <t>Legal Secretary</t>
  </si>
  <si>
    <t>Korea, Republic of</t>
  </si>
  <si>
    <t>Librarian</t>
  </si>
  <si>
    <t>Kuwait</t>
  </si>
  <si>
    <t>Library Assistant</t>
  </si>
  <si>
    <t>Cayman Islands</t>
  </si>
  <si>
    <t>Licensing Officer</t>
  </si>
  <si>
    <t>Kazakhstan</t>
  </si>
  <si>
    <t>Life Underwriter</t>
  </si>
  <si>
    <t>Lao People's Democratic Republic</t>
  </si>
  <si>
    <t xml:space="preserve">Lifeguard </t>
  </si>
  <si>
    <t>Lebanon</t>
  </si>
  <si>
    <t>Loans Officer</t>
  </si>
  <si>
    <t>Saint Lucia</t>
  </si>
  <si>
    <t>Magistrate</t>
  </si>
  <si>
    <t>Liechtenstein</t>
  </si>
  <si>
    <t>Maid /Cleaner</t>
  </si>
  <si>
    <t>Sri Lanka</t>
  </si>
  <si>
    <t>Maintenance Technician</t>
  </si>
  <si>
    <t>Liberia</t>
  </si>
  <si>
    <t>Makeup Artist</t>
  </si>
  <si>
    <t>Lesotho</t>
  </si>
  <si>
    <t>Manager, Information Technology</t>
  </si>
  <si>
    <t>Lithuania</t>
  </si>
  <si>
    <t xml:space="preserve">Marketing </t>
  </si>
  <si>
    <t>Luxembourg</t>
  </si>
  <si>
    <t xml:space="preserve">Mason </t>
  </si>
  <si>
    <t>Latvia</t>
  </si>
  <si>
    <t>Mechanic</t>
  </si>
  <si>
    <t>Libya</t>
  </si>
  <si>
    <t>Medical Secretary</t>
  </si>
  <si>
    <t>Morocco</t>
  </si>
  <si>
    <t>Meteorologist</t>
  </si>
  <si>
    <t>Monaco</t>
  </si>
  <si>
    <t>Meter Reader</t>
  </si>
  <si>
    <t>Moldova, Republic of</t>
  </si>
  <si>
    <t xml:space="preserve">Model </t>
  </si>
  <si>
    <t>Madagascar</t>
  </si>
  <si>
    <t>Music Composer/Arranger</t>
  </si>
  <si>
    <t>Marshall Islands</t>
  </si>
  <si>
    <t>Musician</t>
  </si>
  <si>
    <t>Macedonia</t>
  </si>
  <si>
    <t>Nail Technician</t>
  </si>
  <si>
    <t>Mali</t>
  </si>
  <si>
    <t>Network Administrator</t>
  </si>
  <si>
    <t>Myanmar</t>
  </si>
  <si>
    <t>Network Officer</t>
  </si>
  <si>
    <t>Mongolia</t>
  </si>
  <si>
    <t xml:space="preserve">Newsreader </t>
  </si>
  <si>
    <t>Macau</t>
  </si>
  <si>
    <t>Nurse</t>
  </si>
  <si>
    <t>Northern Mariana Islands</t>
  </si>
  <si>
    <t>Nutritionist</t>
  </si>
  <si>
    <t>Martinique</t>
  </si>
  <si>
    <t>Office Assistant</t>
  </si>
  <si>
    <t>Mauritania</t>
  </si>
  <si>
    <t>Office Manager</t>
  </si>
  <si>
    <t>Montserrat</t>
  </si>
  <si>
    <t>Operations Manager</t>
  </si>
  <si>
    <t>Malta</t>
  </si>
  <si>
    <t xml:space="preserve">Ophthalmologist </t>
  </si>
  <si>
    <t>Mauritius</t>
  </si>
  <si>
    <t>Optician</t>
  </si>
  <si>
    <t>Maldives</t>
  </si>
  <si>
    <t xml:space="preserve">Painter </t>
  </si>
  <si>
    <t>Malawi</t>
  </si>
  <si>
    <t>Paralegal/ Legal Assistant</t>
  </si>
  <si>
    <t>Mexico</t>
  </si>
  <si>
    <t>Parks Attendant</t>
  </si>
  <si>
    <t>Malaysia</t>
  </si>
  <si>
    <t>Payroll Clerk</t>
  </si>
  <si>
    <t>Mozambique</t>
  </si>
  <si>
    <t>Personal Trainer</t>
  </si>
  <si>
    <t>Namibia</t>
  </si>
  <si>
    <t>Pest Control Worker</t>
  </si>
  <si>
    <t>New Caledonia</t>
  </si>
  <si>
    <t xml:space="preserve">Pharmacist </t>
  </si>
  <si>
    <t>Niger</t>
  </si>
  <si>
    <t xml:space="preserve">Photographer </t>
  </si>
  <si>
    <t>Norfolk Island</t>
  </si>
  <si>
    <t>Physician Assistant</t>
  </si>
  <si>
    <t>Nigeria</t>
  </si>
  <si>
    <t>Pilot</t>
  </si>
  <si>
    <t>Nicaragua</t>
  </si>
  <si>
    <t>Planning Officer</t>
  </si>
  <si>
    <t>Netherlands</t>
  </si>
  <si>
    <t>Plumber</t>
  </si>
  <si>
    <t>Norway</t>
  </si>
  <si>
    <t xml:space="preserve">Policeman/Policewoman </t>
  </si>
  <si>
    <t>Nepal</t>
  </si>
  <si>
    <t>Policy Analyst</t>
  </si>
  <si>
    <t>Nauru</t>
  </si>
  <si>
    <t xml:space="preserve">Politician </t>
  </si>
  <si>
    <t>Niue</t>
  </si>
  <si>
    <t>Portfolio Manager</t>
  </si>
  <si>
    <t>New Zealand</t>
  </si>
  <si>
    <t>Postal Worker</t>
  </si>
  <si>
    <t>Oman</t>
  </si>
  <si>
    <t xml:space="preserve">Postman </t>
  </si>
  <si>
    <t>Panama</t>
  </si>
  <si>
    <t>Postmaster</t>
  </si>
  <si>
    <t>Peru</t>
  </si>
  <si>
    <t>Poultry Worker</t>
  </si>
  <si>
    <t>French Polynesia</t>
  </si>
  <si>
    <t>Prison Officer</t>
  </si>
  <si>
    <t>Papua New Guinea</t>
  </si>
  <si>
    <t>Private Detective</t>
  </si>
  <si>
    <t>Philippines</t>
  </si>
  <si>
    <t>Professor</t>
  </si>
  <si>
    <t>Pakistan</t>
  </si>
  <si>
    <t>Program Director</t>
  </si>
  <si>
    <t>Poland</t>
  </si>
  <si>
    <t>Programmer</t>
  </si>
  <si>
    <t>Saint Pierre and Miquelon</t>
  </si>
  <si>
    <t>Psychologist</t>
  </si>
  <si>
    <t>Pitcairn Islands</t>
  </si>
  <si>
    <t>Public Relations Manager</t>
  </si>
  <si>
    <t>Puerto Rico</t>
  </si>
  <si>
    <t>Quality Control Coordinator</t>
  </si>
  <si>
    <t>Paraguay</t>
  </si>
  <si>
    <t>Quantitative Analyst</t>
  </si>
  <si>
    <t>Qatar</t>
  </si>
  <si>
    <t>Radar and Sonar Technician</t>
  </si>
  <si>
    <t>Reunion</t>
  </si>
  <si>
    <t>Radio/ Television Announcer</t>
  </si>
  <si>
    <t>Romania</t>
  </si>
  <si>
    <t>Russian Federation</t>
  </si>
  <si>
    <t>Real Estate Appraiser</t>
  </si>
  <si>
    <t xml:space="preserve">Receptionist </t>
  </si>
  <si>
    <t>Saudi Arabia</t>
  </si>
  <si>
    <t>Refuse and Recyclable Material Collector</t>
  </si>
  <si>
    <t>Solomon Islands</t>
  </si>
  <si>
    <t>Retirement Plan Counselor</t>
  </si>
  <si>
    <t>Seychelles</t>
  </si>
  <si>
    <t>Risk Analyst</t>
  </si>
  <si>
    <t>South Sudan</t>
  </si>
  <si>
    <t>Risk Manager</t>
  </si>
  <si>
    <t>Sudan</t>
  </si>
  <si>
    <t>Risk Officer</t>
  </si>
  <si>
    <t>Sweden</t>
  </si>
  <si>
    <t>Room Attendant</t>
  </si>
  <si>
    <t>Singapore</t>
  </si>
  <si>
    <t>Sales Manager</t>
  </si>
  <si>
    <t>Saint Helena</t>
  </si>
  <si>
    <t>Salesman /Salesperson</t>
  </si>
  <si>
    <t>Slovenia</t>
  </si>
  <si>
    <t xml:space="preserve">Sanitation Worker </t>
  </si>
  <si>
    <t>Svalbard and Jan Mayen</t>
  </si>
  <si>
    <t xml:space="preserve">Scientist </t>
  </si>
  <si>
    <t>Slovakia</t>
  </si>
  <si>
    <t xml:space="preserve">Seamstress </t>
  </si>
  <si>
    <t>Sierra Leone</t>
  </si>
  <si>
    <t xml:space="preserve">Secretary </t>
  </si>
  <si>
    <t>San Marino</t>
  </si>
  <si>
    <t>Security Officer</t>
  </si>
  <si>
    <t>Senegal</t>
  </si>
  <si>
    <t>Suriname</t>
  </si>
  <si>
    <t>Shoemaker</t>
  </si>
  <si>
    <t>Sao Tome and Principe</t>
  </si>
  <si>
    <t>Shop Assistant</t>
  </si>
  <si>
    <t>El Salvador</t>
  </si>
  <si>
    <t>Singer</t>
  </si>
  <si>
    <t>Syrian Arab Republic</t>
  </si>
  <si>
    <t>Social Media Manager</t>
  </si>
  <si>
    <t>Swaziland</t>
  </si>
  <si>
    <t>Social worker</t>
  </si>
  <si>
    <t>Turks and Caicos Islands</t>
  </si>
  <si>
    <t>Software Developer</t>
  </si>
  <si>
    <t>Chad</t>
  </si>
  <si>
    <t>Software Engineer</t>
  </si>
  <si>
    <t>French Southern Territories</t>
  </si>
  <si>
    <t>Soil Technician</t>
  </si>
  <si>
    <t>Togo</t>
  </si>
  <si>
    <t xml:space="preserve">Soldier </t>
  </si>
  <si>
    <t>Thailand</t>
  </si>
  <si>
    <t>Sound Engineer</t>
  </si>
  <si>
    <t>Tajikistan</t>
  </si>
  <si>
    <t>Sous chef</t>
  </si>
  <si>
    <t>Tokelau</t>
  </si>
  <si>
    <t>Spa Professional</t>
  </si>
  <si>
    <t>Turkmenistan</t>
  </si>
  <si>
    <t>Spa Technician</t>
  </si>
  <si>
    <t>Tunisia</t>
  </si>
  <si>
    <t>Stock Clerk</t>
  </si>
  <si>
    <t>Tonga</t>
  </si>
  <si>
    <t>Stockbroker</t>
  </si>
  <si>
    <t>Timor-Leste</t>
  </si>
  <si>
    <t>Surgeon</t>
  </si>
  <si>
    <t>Turkey</t>
  </si>
  <si>
    <t>Systems Administrator</t>
  </si>
  <si>
    <t>Trinidad and Tobago</t>
  </si>
  <si>
    <t>Systems Analyst</t>
  </si>
  <si>
    <t>Tuvalu</t>
  </si>
  <si>
    <t>Tailor</t>
  </si>
  <si>
    <t>Taiwan</t>
  </si>
  <si>
    <t>Tax Consultant</t>
  </si>
  <si>
    <t>Tanzania, United Republic of</t>
  </si>
  <si>
    <t>Tax Examiners and Revenue Agent</t>
  </si>
  <si>
    <t>Ukraine</t>
  </si>
  <si>
    <t>Taxi Driver</t>
  </si>
  <si>
    <t>Uganda</t>
  </si>
  <si>
    <t>Taxi Operator</t>
  </si>
  <si>
    <t>United States Minor Outlying Islands</t>
  </si>
  <si>
    <t xml:space="preserve">Teacher </t>
  </si>
  <si>
    <t>United States</t>
  </si>
  <si>
    <t>Technical Support Specialist</t>
  </si>
  <si>
    <t>Uruguay</t>
  </si>
  <si>
    <t>Technician</t>
  </si>
  <si>
    <t>Uzbekistan</t>
  </si>
  <si>
    <t>Telecommunication Administrator</t>
  </si>
  <si>
    <t>Holy See (Vatican City State)</t>
  </si>
  <si>
    <t>Telecommunication Line Installer Repairer</t>
  </si>
  <si>
    <t>Saint Vincent and the Grenadines</t>
  </si>
  <si>
    <t>Therapist</t>
  </si>
  <si>
    <t>Venezuela</t>
  </si>
  <si>
    <t>Therapist, Occupational</t>
  </si>
  <si>
    <t>Virgin Islands, British</t>
  </si>
  <si>
    <t>Therapist, Physical</t>
  </si>
  <si>
    <t>Virgin Islands, U.S.</t>
  </si>
  <si>
    <t>Town &amp; Country Planner</t>
  </si>
  <si>
    <t>Vietnam</t>
  </si>
  <si>
    <t xml:space="preserve">Traffic Warden </t>
  </si>
  <si>
    <t>Vanuatu</t>
  </si>
  <si>
    <t>Trainer, Horse</t>
  </si>
  <si>
    <t>Wallis and Futuna</t>
  </si>
  <si>
    <t xml:space="preserve">Translator </t>
  </si>
  <si>
    <t>Samoa</t>
  </si>
  <si>
    <t xml:space="preserve">Travel Agent </t>
  </si>
  <si>
    <t>Yemen</t>
  </si>
  <si>
    <t>Treasurer</t>
  </si>
  <si>
    <t>Mayotte</t>
  </si>
  <si>
    <t>Tree Trimmer/ Pruner</t>
  </si>
  <si>
    <t>Serbia</t>
  </si>
  <si>
    <t>Truck Driver</t>
  </si>
  <si>
    <t>South Africa</t>
  </si>
  <si>
    <t>Umpire/Referee</t>
  </si>
  <si>
    <t>Zambia</t>
  </si>
  <si>
    <t>Undertaker</t>
  </si>
  <si>
    <t>Montenegro</t>
  </si>
  <si>
    <t>Upholsterer</t>
  </si>
  <si>
    <t>Zimbabwe</t>
  </si>
  <si>
    <t>Valuer</t>
  </si>
  <si>
    <t>Aland Islands</t>
  </si>
  <si>
    <t>Vendor</t>
  </si>
  <si>
    <t>Guernsey</t>
  </si>
  <si>
    <t xml:space="preserve">Veterinarian (Vet) </t>
  </si>
  <si>
    <t>Isle of Man</t>
  </si>
  <si>
    <t>Videographer</t>
  </si>
  <si>
    <t>Jersey</t>
  </si>
  <si>
    <t xml:space="preserve">Waiter/Waitress </t>
  </si>
  <si>
    <t>Saint Barthelemy</t>
  </si>
  <si>
    <t>Watchman</t>
  </si>
  <si>
    <t>Saint Martin</t>
  </si>
  <si>
    <t>Web Developer</t>
  </si>
  <si>
    <t>Anonymous Proxy</t>
  </si>
  <si>
    <t>Webmaster</t>
  </si>
  <si>
    <t>Satellite Provider</t>
  </si>
  <si>
    <t>Welder</t>
  </si>
  <si>
    <t>Other</t>
  </si>
  <si>
    <t>Wellness Coordinator</t>
  </si>
  <si>
    <t>Asia/Pacific Region</t>
  </si>
  <si>
    <t>Writer</t>
  </si>
  <si>
    <t>Europe</t>
  </si>
  <si>
    <t>Invalid IP</t>
  </si>
  <si>
    <t>Libyan Arab Jamahiriya</t>
  </si>
  <si>
    <t>Kazakstan</t>
  </si>
  <si>
    <t>Bonaire, Sint Eustatius and Saba</t>
  </si>
  <si>
    <t>Bonaire, Saint Eustatius and Saba</t>
  </si>
  <si>
    <t>Unknown</t>
  </si>
  <si>
    <t>Sint Maarten (Dutch part)</t>
  </si>
  <si>
    <t>Curaçao</t>
  </si>
  <si>
    <t>Spouse’s Name:</t>
  </si>
  <si>
    <t>Spouse’s TIN:</t>
  </si>
  <si>
    <t>NIS No.</t>
  </si>
  <si>
    <t>Travelling</t>
  </si>
  <si>
    <t>Bonus</t>
  </si>
  <si>
    <t>Contract Gratuity</t>
  </si>
  <si>
    <t>PAYE</t>
  </si>
  <si>
    <t>Employment Employment</t>
  </si>
  <si>
    <t xml:space="preserve">Tax Paid on Salary </t>
  </si>
  <si>
    <t xml:space="preserve">Multiplied by Refund of pension </t>
  </si>
  <si>
    <t>Assessable Income</t>
  </si>
  <si>
    <t xml:space="preserve">X  </t>
  </si>
  <si>
    <t>Written Down Value</t>
  </si>
  <si>
    <t xml:space="preserve">Cost of Additions </t>
  </si>
  <si>
    <t>Value at Year End</t>
  </si>
  <si>
    <t>Filing Date:</t>
  </si>
  <si>
    <t>INCOME  FROM  EMPLOYMENT</t>
  </si>
  <si>
    <t>Gross Income Subject to Consolidation Tax(if 982 is less than $12,500 then 0 if not enter the total from 982)</t>
  </si>
  <si>
    <t>Gross Income Subject to Consolidation Tax(if 982 is less than $50,000 then 0 if not enter the total from 982)</t>
  </si>
  <si>
    <t>Gross Income Subject to Consolidation Tax(if 982 is less than $16,666.67 then 0 if not enter the total from 982)</t>
  </si>
  <si>
    <t xml:space="preserve">Labour Cost     </t>
  </si>
  <si>
    <t xml:space="preserve">Total Home Improvements </t>
  </si>
  <si>
    <t xml:space="preserve">Tons </t>
  </si>
  <si>
    <t>Tax Type</t>
  </si>
  <si>
    <t>Age at Tax Return Year</t>
  </si>
  <si>
    <r>
      <t xml:space="preserve">Income from Employment </t>
    </r>
    <r>
      <rPr>
        <i/>
        <sz val="10"/>
        <color theme="1"/>
        <rFont val="Gisha"/>
        <family val="2"/>
      </rPr>
      <t xml:space="preserve">(subtract line 122  from line 120) </t>
    </r>
  </si>
  <si>
    <t>The name of the Instution the child attends is required!</t>
  </si>
  <si>
    <t>Spouse’s TINs: TAMIS and NRN</t>
  </si>
  <si>
    <t>Tax Payable on Refund of Pension</t>
  </si>
  <si>
    <t>Statement of Miscellaneous Income And Tax Withheld</t>
  </si>
  <si>
    <t>Payer’s TIN</t>
  </si>
  <si>
    <t>TOTAL</t>
  </si>
  <si>
    <r>
      <rPr>
        <sz val="14"/>
        <color theme="1"/>
        <rFont val="Gisha"/>
        <family val="2"/>
      </rPr>
      <t xml:space="preserve">Total Refundable Credits </t>
    </r>
    <r>
      <rPr>
        <i/>
        <sz val="10"/>
        <color theme="1"/>
        <rFont val="Gisha"/>
        <family val="2"/>
      </rPr>
      <t>(Lines 400, 402, 406, 410, 412, 414, 416, 418, 419, 420, 422, 423)</t>
    </r>
  </si>
  <si>
    <r>
      <t xml:space="preserve">Total Non-Refundable Credits </t>
    </r>
    <r>
      <rPr>
        <i/>
        <sz val="11"/>
        <color theme="1"/>
        <rFont val="Gisha"/>
        <family val="2"/>
      </rPr>
      <t>(lines 404, 408, 409, 424)</t>
    </r>
  </si>
  <si>
    <t>SCHEDULE F: Summary</t>
  </si>
  <si>
    <t>Consolidation Tax Deducted</t>
  </si>
  <si>
    <t>Tax Year</t>
  </si>
  <si>
    <t>TAMIS TIN</t>
  </si>
  <si>
    <t>PLEASE SELECT THE TAX YEAR</t>
  </si>
  <si>
    <t>2010 - 2011</t>
  </si>
  <si>
    <r>
      <t xml:space="preserve">Total Tax Payable </t>
    </r>
    <r>
      <rPr>
        <i/>
        <sz val="11"/>
        <color theme="1"/>
        <rFont val="Gisha"/>
        <family val="2"/>
      </rPr>
      <t xml:space="preserve">(add lines 438, 442 and 446) </t>
    </r>
  </si>
  <si>
    <r>
      <t xml:space="preserve">Total Credits </t>
    </r>
    <r>
      <rPr>
        <i/>
        <sz val="11"/>
        <color theme="1"/>
        <rFont val="Gisha"/>
        <family val="2"/>
      </rPr>
      <t>(add lines 450 and 452)</t>
    </r>
  </si>
  <si>
    <t>Net Tax Income Payable:</t>
  </si>
  <si>
    <r>
      <t>Estimated Balance Due</t>
    </r>
    <r>
      <rPr>
        <i/>
        <sz val="10"/>
        <color theme="1"/>
        <rFont val="Gisha"/>
        <family val="2"/>
      </rPr>
      <t xml:space="preserve"> </t>
    </r>
  </si>
  <si>
    <t>Estimated Income Tax Refundable</t>
  </si>
  <si>
    <t>2014 - 2015</t>
  </si>
  <si>
    <t>Total Consolidation Tax Due</t>
  </si>
  <si>
    <t>Balance Due</t>
  </si>
  <si>
    <t>Consolidation Tax Refundable</t>
  </si>
  <si>
    <t>Net Amount Refundable</t>
  </si>
  <si>
    <t>Housing Allowance</t>
  </si>
  <si>
    <t>2010-2011</t>
  </si>
  <si>
    <t>2013-2017</t>
  </si>
  <si>
    <t>Gross-UP</t>
  </si>
  <si>
    <t>Claims will only be allowed if supporting documentation is attached to your return</t>
  </si>
  <si>
    <t>Gross Income Subject to Consolidation Tax</t>
  </si>
  <si>
    <t xml:space="preserve">Gross Income over </t>
  </si>
  <si>
    <t>If you are requesting a refund of taxes then you must provide your banking information!</t>
  </si>
  <si>
    <t>Tax Payable 1</t>
  </si>
  <si>
    <t>Tax Payable 2</t>
  </si>
  <si>
    <t>Tax Payable 3</t>
  </si>
  <si>
    <t>Tax Payable 4</t>
  </si>
  <si>
    <t>Taxable Income 1</t>
  </si>
  <si>
    <t>Taxable Income 2</t>
  </si>
  <si>
    <t>Taxable Income 3</t>
  </si>
  <si>
    <t>Taxable Income 4</t>
  </si>
  <si>
    <t>Gross Up 1</t>
  </si>
  <si>
    <t>Gross Up 2</t>
  </si>
  <si>
    <t>Gross Up 3</t>
  </si>
  <si>
    <t>Gross Up 4</t>
  </si>
  <si>
    <t>Taxable Inc. 1</t>
  </si>
  <si>
    <t>Taxable Inc. 2</t>
  </si>
  <si>
    <t>Taxable Inc. 3</t>
  </si>
  <si>
    <t>Taxable Inc. 4</t>
  </si>
  <si>
    <t>Add back P/A 1</t>
  </si>
  <si>
    <t>Add back P/A 2</t>
  </si>
  <si>
    <t>Add back P/A 3</t>
  </si>
  <si>
    <t>Add back P/A 4</t>
  </si>
  <si>
    <t>Gross Up Salary 1</t>
  </si>
  <si>
    <t>Gross Up Salary 2</t>
  </si>
  <si>
    <t>Gross Up Salary 3</t>
  </si>
  <si>
    <t>Gross Up Salary 4</t>
  </si>
  <si>
    <t>Please copy the information from your TD5 Slip in the shaded fields above</t>
  </si>
  <si>
    <t>Bonus Converted to Shares</t>
  </si>
  <si>
    <t>Provident Superannuation Fund Deductions</t>
  </si>
  <si>
    <t>Providers TIN</t>
  </si>
  <si>
    <t>Providers Name</t>
  </si>
  <si>
    <t>Amt. contributed</t>
  </si>
  <si>
    <t>Total Converted to Shares</t>
  </si>
  <si>
    <t>Country of Residence</t>
  </si>
  <si>
    <r>
      <rPr>
        <i/>
        <sz val="9"/>
        <color theme="1"/>
        <rFont val="Gisha"/>
        <family val="2"/>
      </rPr>
      <t>(Multiplied by)</t>
    </r>
    <r>
      <rPr>
        <sz val="11"/>
        <color theme="1"/>
        <rFont val="Gisha"/>
        <family val="2"/>
      </rPr>
      <t xml:space="preserve"> Net Profit from all sources (P)</t>
    </r>
  </si>
  <si>
    <r>
      <rPr>
        <i/>
        <sz val="9"/>
        <color theme="1"/>
        <rFont val="Gisha"/>
        <family val="2"/>
      </rPr>
      <t>(Divided by)</t>
    </r>
    <r>
      <rPr>
        <sz val="11"/>
        <color theme="1"/>
        <rFont val="Gisha"/>
        <family val="2"/>
      </rPr>
      <t xml:space="preserve"> Total Gross Earnings from all sources</t>
    </r>
  </si>
  <si>
    <r>
      <rPr>
        <i/>
        <sz val="9"/>
        <color theme="1"/>
        <rFont val="Gisha"/>
        <family val="2"/>
      </rPr>
      <t>(Equal)</t>
    </r>
    <r>
      <rPr>
        <sz val="11"/>
        <color theme="1"/>
        <rFont val="Gisha"/>
        <family val="2"/>
      </rPr>
      <t xml:space="preserve"> Deemed Profit</t>
    </r>
  </si>
  <si>
    <t xml:space="preserve">Tax Payable </t>
  </si>
  <si>
    <t>Deemed Profits</t>
  </si>
  <si>
    <t>Deemed Foreign Currency Earnings</t>
  </si>
  <si>
    <t>Rebate</t>
  </si>
  <si>
    <t>Multiplied by:-</t>
  </si>
  <si>
    <r>
      <rPr>
        <i/>
        <sz val="9"/>
        <color theme="1"/>
        <rFont val="Gisha"/>
        <family val="2"/>
      </rPr>
      <t>(Multiplied by)</t>
    </r>
    <r>
      <rPr>
        <sz val="11"/>
        <color theme="1"/>
        <rFont val="Gisha"/>
        <family val="2"/>
      </rPr>
      <t xml:space="preserve"> Effective Rate </t>
    </r>
  </si>
  <si>
    <r>
      <rPr>
        <i/>
        <sz val="9"/>
        <color theme="1"/>
        <rFont val="Gisha"/>
        <family val="2"/>
      </rPr>
      <t>(Equal)</t>
    </r>
    <r>
      <rPr>
        <sz val="11"/>
        <color theme="1"/>
        <rFont val="Gisha"/>
        <family val="2"/>
      </rPr>
      <t xml:space="preserve"> Tax Payable</t>
    </r>
  </si>
  <si>
    <r>
      <rPr>
        <i/>
        <sz val="9"/>
        <color theme="1"/>
        <rFont val="Gisha"/>
        <family val="2"/>
      </rPr>
      <t>(Multiplied by)</t>
    </r>
    <r>
      <rPr>
        <sz val="11"/>
        <color theme="1"/>
        <rFont val="Gisha"/>
        <family val="2"/>
      </rPr>
      <t xml:space="preserve"> % Rebate </t>
    </r>
  </si>
  <si>
    <t xml:space="preserve">Rebate </t>
  </si>
  <si>
    <t>K14+K15&lt;=0,0,IF(K13&gt;0,K13*K14/K15,0))</t>
  </si>
  <si>
    <t>Foreign Currency Earned can not be greater than Gross Earnings from all sources!</t>
  </si>
  <si>
    <r>
      <rPr>
        <i/>
        <sz val="9"/>
        <color theme="1"/>
        <rFont val="Gisha"/>
        <family val="2"/>
      </rPr>
      <t xml:space="preserve">(Divided by) </t>
    </r>
    <r>
      <rPr>
        <sz val="11"/>
        <color theme="1"/>
        <rFont val="Gisha"/>
        <family val="2"/>
      </rPr>
      <t xml:space="preserve">Assessable Income </t>
    </r>
  </si>
  <si>
    <r>
      <rPr>
        <i/>
        <sz val="9"/>
        <color theme="1"/>
        <rFont val="Gisha"/>
        <family val="2"/>
      </rPr>
      <t xml:space="preserve">(Divided by) </t>
    </r>
    <r>
      <rPr>
        <sz val="11"/>
        <color theme="1"/>
        <rFont val="Gisha"/>
        <family val="2"/>
      </rPr>
      <t xml:space="preserve">Net Profit from all sources </t>
    </r>
  </si>
  <si>
    <t>Home Improvements</t>
  </si>
  <si>
    <t>Bank of Nova Scotia - Broad Street</t>
  </si>
  <si>
    <t>Bank of Nova Scotia - Holetown</t>
  </si>
  <si>
    <t>Bank of Nova Scotia - Rockley</t>
  </si>
  <si>
    <t>Bank of Nova Scotia - Warrens</t>
  </si>
  <si>
    <t>Bank of Nova Scotia - Haggatt Hall</t>
  </si>
  <si>
    <t>Barbados Police Cooperative Credit Union Ltd. - Lightfoot Lane</t>
  </si>
  <si>
    <t>Barbados Public Workers Co-op Credit Union Ltd. - Six Roads</t>
  </si>
  <si>
    <t>Barbados Public Workers Co-op Credit Union Ltd. - Black Rock</t>
  </si>
  <si>
    <t>Barbados Public Workers Co-op Credit Union Ltd. - Speightstown</t>
  </si>
  <si>
    <t>Barbados Public Workers Co-op Credit Union Ltd. - Belmont Road</t>
  </si>
  <si>
    <t>Barbados Secondary Teachers Credit Union - Bellville</t>
  </si>
  <si>
    <t>Barbados Teachers Co-op Credit Union - Lr Collymore Rock</t>
  </si>
  <si>
    <t>Barbados Workers Union Co-op Credit Union Ltd - Cnr Fairchild &amp; Nelson Street</t>
  </si>
  <si>
    <t>Church of God Co-operative Credit Union Ltd. - Church of God Co-op</t>
  </si>
  <si>
    <t>Church of the Nazarene Co-op Credit Union Ltd. - Eagle Hall</t>
  </si>
  <si>
    <t>City of Bridgetown Credit Union - Lower Broad Street</t>
  </si>
  <si>
    <t>Endeavour Co-operative Credit Union Limited - Roebuck Street</t>
  </si>
  <si>
    <t>Family Co-Op Credit Union Ltd - Bishop's Court Hill</t>
  </si>
  <si>
    <t>First Caribbean Int'l Bank (Barclays Bank) - Broad Street</t>
  </si>
  <si>
    <t>First Caribbean Int'l Bank (Barclays Bank) - Oistins</t>
  </si>
  <si>
    <t>First Caribbean Int'l Bank (Barclays Bank) - Speightstown</t>
  </si>
  <si>
    <t>First Caribbean Int'l Bank (Barclays Bank) - Sunset Crest</t>
  </si>
  <si>
    <t>First Caribbean Int'l Bank (Barclays Bank) - Hilton</t>
  </si>
  <si>
    <t>First Caribbean Int'l Bank (Barclays Bank) - St. Lawrence Gap</t>
  </si>
  <si>
    <t>First Caribbean Int'l Bank (CIBC) - Speightstown</t>
  </si>
  <si>
    <t>First Caribbean Int'l Bank (CIBC) - Worthing</t>
  </si>
  <si>
    <t>First Caribbean Int'l Bank (CIBC) - Peronne Plaza</t>
  </si>
  <si>
    <t>First Caribbean Int'l Bank (CIBC) - Oistins</t>
  </si>
  <si>
    <t>First Caribbean Int'l Bank (CIBC) - Sheraton Centre</t>
  </si>
  <si>
    <t>First Caribbean Int'l Bank (CIBC) - Warrens</t>
  </si>
  <si>
    <t>First Caribbean Int'l Bank (CIBC) - Fontabelle</t>
  </si>
  <si>
    <t>First Citizens Bank - Welches</t>
  </si>
  <si>
    <t>First Citizens Bank - Lower Broad Street</t>
  </si>
  <si>
    <t>First Citizens Bank - Collymore Rock</t>
  </si>
  <si>
    <t>First Citizens Bank - Big B</t>
  </si>
  <si>
    <t>First Citizens Bank - JB's</t>
  </si>
  <si>
    <t>First Citizens Bank - Worthing</t>
  </si>
  <si>
    <t>First Citizens Investment Services Limited - Warrens</t>
  </si>
  <si>
    <t>Lifetime Cooperative Credit Union Ltd - Cavans Lane</t>
  </si>
  <si>
    <t>One Heritage Cooperative Credit Union - Bank Hall</t>
  </si>
  <si>
    <t>RBC Royal Bank - Broad Street</t>
  </si>
  <si>
    <t>RBC Royal Bank - University Drive</t>
  </si>
  <si>
    <t>RBC Royal Bank - Hincks Street</t>
  </si>
  <si>
    <t>RBC Royal Bank - Hastings</t>
  </si>
  <si>
    <t>RBC Royal Bank - Holetown</t>
  </si>
  <si>
    <t>RBC Royal Bank - Speightstown</t>
  </si>
  <si>
    <t>RBC Royal Bank - Private Banking</t>
  </si>
  <si>
    <t>RBC Royal Bank - Chelston Park</t>
  </si>
  <si>
    <t>RBC Royal Bank - St. Lawrence Gap</t>
  </si>
  <si>
    <t>Republic Bank (Barbados) Limited - Independence Square</t>
  </si>
  <si>
    <t>Republic Bank (Barbados) Limited - Broad Street</t>
  </si>
  <si>
    <t>Republic Bank (Barbados) Limited - Worthing</t>
  </si>
  <si>
    <t>Republic Bank (Barbados) Limited - Grantley Adams Airport</t>
  </si>
  <si>
    <t>Republic Bank (Barbados) Limited - Speightstown</t>
  </si>
  <si>
    <t>Republic Bank (Barbados) Limited - Wildey</t>
  </si>
  <si>
    <t>Republic Bank (Barbados) Limited - Six Cross Roads</t>
  </si>
  <si>
    <t>Republic Bank (Barbados) Limited - Finance &amp; Trust Corp</t>
  </si>
  <si>
    <t>Republic Bank (Barbados) Limited - Warrens</t>
  </si>
  <si>
    <t>Republic Bank (Barbados) Limited - Lime Grove, Holetown</t>
  </si>
  <si>
    <t>Republic Bank (Barbados) Limited - Republic Bank Mortgage Centre</t>
  </si>
  <si>
    <t>Shamrock Cooperative Credit Union - Corner 4th Avenue Belleville and Pine Rd</t>
  </si>
  <si>
    <t>St. Leonard's Co-operative Credit Union Limited - Westbury Road</t>
  </si>
  <si>
    <t>The Light &amp; Power Employees' Co-operative Credit Union Ltd - Business Complex</t>
  </si>
  <si>
    <t xml:space="preserve">UWI Cave Hill Co-op Credit Union - UWI Cave Hill Campus </t>
  </si>
  <si>
    <t>Bank /credit Union</t>
  </si>
  <si>
    <t xml:space="preserve">Total Income: </t>
  </si>
  <si>
    <t xml:space="preserve">Excess of Income over expenses: </t>
  </si>
  <si>
    <r>
      <t>Total Expenses:</t>
    </r>
    <r>
      <rPr>
        <i/>
        <sz val="11"/>
        <color theme="1"/>
        <rFont val="Gisha"/>
        <family val="2"/>
      </rPr>
      <t xml:space="preserve"> </t>
    </r>
  </si>
  <si>
    <t>Cost of Sales</t>
  </si>
  <si>
    <r>
      <t>Gross Profit</t>
    </r>
    <r>
      <rPr>
        <i/>
        <sz val="11"/>
        <color theme="1"/>
        <rFont val="Gisha"/>
        <family val="2"/>
      </rPr>
      <t xml:space="preserve"> </t>
    </r>
  </si>
  <si>
    <t xml:space="preserve">Refund of Pension Contributions </t>
  </si>
  <si>
    <t xml:space="preserve">Total Tax Payable </t>
  </si>
  <si>
    <t xml:space="preserve">Taxable Residential Rental Income </t>
  </si>
  <si>
    <t xml:space="preserve">Taxable Employment, Pension, Business &amp; Property Income </t>
  </si>
  <si>
    <t>Less: Total Allowances and Deductions</t>
  </si>
  <si>
    <t>Residential Rental Income</t>
  </si>
  <si>
    <t>Total Other Credits</t>
  </si>
  <si>
    <t>Foreign Currency Earnings Allowance</t>
  </si>
  <si>
    <t xml:space="preserve">Cash Rebate </t>
  </si>
  <si>
    <t>Tax Withheld from Preference Dividends</t>
  </si>
  <si>
    <t xml:space="preserve">Total  Allowances and Deductions </t>
  </si>
  <si>
    <t>Total Deductions</t>
  </si>
  <si>
    <t xml:space="preserve">Employment, Pension, Business &amp; Property Income </t>
  </si>
  <si>
    <t>Income Tax Deductions</t>
  </si>
  <si>
    <t xml:space="preserve">Total Credits </t>
  </si>
  <si>
    <t xml:space="preserve">Electrical Retrofits / Energy Audits </t>
  </si>
  <si>
    <t xml:space="preserve">Total Losses from Business, Agriculture and Commercial Property </t>
  </si>
  <si>
    <t xml:space="preserve">Net Assessable Business , Agriculture and Commercial Property Income </t>
  </si>
  <si>
    <t xml:space="preserve">Total Losses available to be carried forward  </t>
  </si>
  <si>
    <t>Total Personal Allowance:</t>
  </si>
  <si>
    <t>Total Income: (excluding Residential Income)</t>
  </si>
  <si>
    <t xml:space="preserve">Unrelieved Personal Allowance </t>
  </si>
  <si>
    <r>
      <t>Total Expenses</t>
    </r>
    <r>
      <rPr>
        <i/>
        <sz val="10"/>
        <color theme="1"/>
        <rFont val="Gisha"/>
        <family val="2"/>
      </rPr>
      <t xml:space="preserve"> </t>
    </r>
  </si>
  <si>
    <t xml:space="preserve">Less:  Total Expenses </t>
  </si>
  <si>
    <t xml:space="preserve">Net Rental Income </t>
  </si>
  <si>
    <t xml:space="preserve">Rental Loss Current Income Year: </t>
  </si>
  <si>
    <t>Taxable Rental Income</t>
  </si>
  <si>
    <t>Tax Payable  on Taxable Rental Income is @ 15%</t>
  </si>
  <si>
    <t>Total Expenses:</t>
  </si>
  <si>
    <t>Excess of income over expenses:</t>
  </si>
  <si>
    <t>Excess of Income:</t>
  </si>
  <si>
    <r>
      <t>Total Other Credits</t>
    </r>
    <r>
      <rPr>
        <i/>
        <sz val="11"/>
        <color theme="1"/>
        <rFont val="Gisha"/>
        <family val="2"/>
      </rPr>
      <t xml:space="preserve"> </t>
    </r>
  </si>
  <si>
    <t xml:space="preserve">Less: Total Expenses </t>
  </si>
  <si>
    <r>
      <t xml:space="preserve">Total Rental Income: </t>
    </r>
    <r>
      <rPr>
        <i/>
        <sz val="11"/>
        <color theme="1"/>
        <rFont val="Gisha"/>
        <family val="2"/>
      </rPr>
      <t>(enter also at line 500)</t>
    </r>
  </si>
  <si>
    <r>
      <t>Net Rental Income:</t>
    </r>
    <r>
      <rPr>
        <i/>
        <sz val="11"/>
        <color theme="1"/>
        <rFont val="Gisha"/>
        <family val="2"/>
      </rPr>
      <t xml:space="preserve"> (subtract line 745 from line 744 and enter if positive, otherwise enter at 747)</t>
    </r>
  </si>
  <si>
    <r>
      <t xml:space="preserve">Total Expenses: </t>
    </r>
    <r>
      <rPr>
        <i/>
        <sz val="11"/>
        <color theme="1"/>
        <rFont val="Gisha"/>
        <family val="2"/>
      </rPr>
      <t>(add lines 750 through 768 enter also at 506)</t>
    </r>
  </si>
  <si>
    <t xml:space="preserve">Gross Dividend </t>
  </si>
  <si>
    <r>
      <t>Tax Withheld</t>
    </r>
    <r>
      <rPr>
        <i/>
        <sz val="10"/>
        <color theme="1"/>
        <rFont val="Gisha"/>
        <family val="2"/>
      </rPr>
      <t xml:space="preserve"> </t>
    </r>
  </si>
  <si>
    <t xml:space="preserve">Net Dividend: </t>
  </si>
  <si>
    <t>PART A – INCOME FROM EMPLOYMENT AND PENSION</t>
  </si>
  <si>
    <r>
      <t>Total Allowable Expenses</t>
    </r>
    <r>
      <rPr>
        <sz val="11"/>
        <color theme="1"/>
        <rFont val="Gisha"/>
        <family val="2"/>
      </rPr>
      <t xml:space="preserve">                                            </t>
    </r>
  </si>
  <si>
    <t xml:space="preserve">Total Income from Employment </t>
  </si>
  <si>
    <t>Total Allowable Expenses</t>
  </si>
  <si>
    <t xml:space="preserve"> Income from Employment</t>
  </si>
  <si>
    <t>Total Income from Pension</t>
  </si>
  <si>
    <t>Total Employment and Pension Income</t>
  </si>
  <si>
    <t xml:space="preserve">Dividends from Preference Shares within the island </t>
  </si>
  <si>
    <t xml:space="preserve">Shares in a  Co-operative Society withdrawn within 5 years of purchase. </t>
  </si>
  <si>
    <t xml:space="preserve">Total Net Business &amp; Property Income </t>
  </si>
  <si>
    <r>
      <t>Total income from sources  out of the island</t>
    </r>
    <r>
      <rPr>
        <i/>
        <sz val="11"/>
        <color theme="1"/>
        <rFont val="Gisha"/>
        <family val="2"/>
      </rPr>
      <t xml:space="preserve"> </t>
    </r>
  </si>
  <si>
    <t>Total Investment and Miscellaneous Income</t>
  </si>
  <si>
    <t xml:space="preserve">Total Income </t>
  </si>
  <si>
    <t xml:space="preserve">Approved  Provident or Superannuation Fund Contributions </t>
  </si>
  <si>
    <t xml:space="preserve">Total Special Deductions </t>
  </si>
  <si>
    <t xml:space="preserve">Total Child Allowance </t>
  </si>
  <si>
    <t>Total Personal and Child Allowances</t>
  </si>
  <si>
    <t>Venture Capital funds purchased in 2011</t>
  </si>
  <si>
    <t xml:space="preserve">Subscriptions to a Registered Trade Union </t>
  </si>
  <si>
    <t>Subscriptions to a Statutory Association</t>
  </si>
  <si>
    <r>
      <t>Subscriptions by Parliamentarians to a Political Party</t>
    </r>
    <r>
      <rPr>
        <i/>
        <sz val="10"/>
        <color theme="1"/>
        <rFont val="Gisha"/>
        <family val="2"/>
      </rPr>
      <t xml:space="preserve"> </t>
    </r>
  </si>
  <si>
    <t>Energy Audits / Electrical Retrofitting</t>
  </si>
  <si>
    <t>Energy Audit</t>
  </si>
  <si>
    <r>
      <t>Less: Consolidation Tax Deducted Tax</t>
    </r>
    <r>
      <rPr>
        <i/>
        <sz val="9"/>
        <color theme="1"/>
        <rFont val="Gisha"/>
        <family val="2"/>
      </rPr>
      <t/>
    </r>
  </si>
  <si>
    <r>
      <t>Gross Income</t>
    </r>
    <r>
      <rPr>
        <i/>
        <sz val="9"/>
        <color theme="1"/>
        <rFont val="Gisha"/>
        <family val="2"/>
      </rPr>
      <t xml:space="preserve"> </t>
    </r>
  </si>
  <si>
    <r>
      <t>Total Deductions</t>
    </r>
    <r>
      <rPr>
        <i/>
        <sz val="9"/>
        <color theme="1"/>
        <rFont val="Gisha"/>
        <family val="2"/>
      </rPr>
      <t xml:space="preserve"> </t>
    </r>
  </si>
  <si>
    <t>Less: Travelling Allowance</t>
  </si>
  <si>
    <r>
      <t>Less: Itemized Allowable Expenses</t>
    </r>
    <r>
      <rPr>
        <i/>
        <sz val="9"/>
        <color theme="1"/>
        <rFont val="Gisha"/>
        <family val="2"/>
      </rPr>
      <t xml:space="preserve"> </t>
    </r>
  </si>
  <si>
    <t>Total Income</t>
  </si>
  <si>
    <t xml:space="preserve">Other Income </t>
  </si>
  <si>
    <t>Gross Pension Income</t>
  </si>
  <si>
    <t>PERSONAL INCOME TAX RETURN</t>
  </si>
  <si>
    <t>Employment Income</t>
  </si>
  <si>
    <t>Pension Income</t>
  </si>
  <si>
    <t>Total Allowable Expenses (applicable to Employment Income only)</t>
  </si>
  <si>
    <t>Net Employment and Pension Income (Lines 100 plus 110 less 120)</t>
  </si>
  <si>
    <t>Total Investment and Miscellaneous Income from sources within Barbados</t>
  </si>
  <si>
    <t>Total income from sources out of the island</t>
  </si>
  <si>
    <t xml:space="preserve">Total Employment, Pension and Miscellaneous Income </t>
  </si>
  <si>
    <t>Total Income from Trade, Business, Iinvestments and Non-Residential Property</t>
  </si>
  <si>
    <t xml:space="preserve">Total Income from Agriculture &amp; Fisheries </t>
  </si>
  <si>
    <t>Total Income from Approved Cultural Project</t>
  </si>
  <si>
    <t>Total Allowances and Deductions</t>
  </si>
  <si>
    <t xml:space="preserve">
Gross Rental Income:
</t>
  </si>
  <si>
    <t>Employment, Pension, Miscellaneous and Business Income - Taxable Income:</t>
  </si>
  <si>
    <t>Employment, Pension, Miscellaneous and Business Income - Tax Payable:</t>
  </si>
  <si>
    <t>Refund of Pension Contributions Taxable Income:</t>
  </si>
  <si>
    <t>Refund of Pension Contributions Taxable Payable:</t>
  </si>
  <si>
    <t xml:space="preserve">
Approved Cultural Project (Cultural Industries Act) - Taxable Income:
</t>
  </si>
  <si>
    <t xml:space="preserve">
Approved Cultural Project (Cultural Industries Act) - Tax Payable:
</t>
  </si>
  <si>
    <t xml:space="preserve">
Exempt Income - Income:
</t>
  </si>
  <si>
    <t xml:space="preserve">
Residential Rental Income - Taxable Income:
</t>
  </si>
  <si>
    <t xml:space="preserve">
Residential Rental Income - Tax Payable:
</t>
  </si>
  <si>
    <t xml:space="preserve">
Assessable Income - Taxable Income:
</t>
  </si>
  <si>
    <t xml:space="preserve">
Assessable Income - Tax Payable:
</t>
  </si>
  <si>
    <t xml:space="preserve">
Less Total Refundable Credits :
</t>
  </si>
  <si>
    <t>Less Total Non-Refundable Credits:</t>
  </si>
  <si>
    <t>Estimated Refund:</t>
  </si>
  <si>
    <t>Estimated Tax Due on Filing:</t>
  </si>
  <si>
    <t>Foreign Currency Earnings:</t>
  </si>
  <si>
    <t>Emp., Pen. &amp; Mis. Income</t>
  </si>
  <si>
    <t xml:space="preserve">Please state the country from which the pension is paid </t>
  </si>
  <si>
    <t>Gross-up Income</t>
  </si>
  <si>
    <t>Please Enter these details on your TAMIS Prior Year Tax Return</t>
  </si>
  <si>
    <t>Allowances 2011 - 2017</t>
  </si>
  <si>
    <t>Travelling   2011 - 2017</t>
  </si>
  <si>
    <t>Travelling   2010</t>
  </si>
  <si>
    <t>Allowances   2010</t>
  </si>
  <si>
    <t>First Year</t>
  </si>
  <si>
    <t>Second Year</t>
  </si>
  <si>
    <t>Third Year</t>
  </si>
  <si>
    <r>
      <t xml:space="preserve">Total Income Tax deducted from Employment and Pension Income </t>
    </r>
    <r>
      <rPr>
        <i/>
        <sz val="11"/>
        <color theme="1"/>
        <rFont val="Gisha"/>
        <family val="2"/>
      </rPr>
      <t xml:space="preserve">(total of columns F,G, H and M, enter also at line 434)        </t>
    </r>
  </si>
  <si>
    <r>
      <t>Bonus converted into Shares of an employing company</t>
    </r>
    <r>
      <rPr>
        <i/>
        <sz val="11"/>
        <color theme="1"/>
        <rFont val="Gisha"/>
        <family val="2"/>
      </rPr>
      <t xml:space="preserve"> (refer to note 7 on page 3)    </t>
    </r>
  </si>
  <si>
    <t xml:space="preserve">Total Allowable Expenses                                            </t>
  </si>
  <si>
    <r>
      <t>Total Investment and  Miscellaneous Income from sources within Barbados</t>
    </r>
    <r>
      <rPr>
        <i/>
        <sz val="11"/>
        <color theme="1"/>
        <rFont val="Gisha"/>
        <family val="2"/>
      </rPr>
      <t xml:space="preserve"> (add lines 200 through 219)</t>
    </r>
  </si>
  <si>
    <r>
      <t>Medical Expenses.</t>
    </r>
    <r>
      <rPr>
        <i/>
        <sz val="11"/>
        <color theme="1"/>
        <rFont val="Gisha"/>
        <family val="2"/>
      </rPr>
      <t xml:space="preserve"> </t>
    </r>
  </si>
  <si>
    <r>
      <t>Subscriptions by Parliamentarians to a Political Party</t>
    </r>
    <r>
      <rPr>
        <i/>
        <sz val="11"/>
        <color theme="1"/>
        <rFont val="Gisha"/>
        <family val="2"/>
      </rPr>
      <t xml:space="preserve"> </t>
    </r>
  </si>
  <si>
    <r>
      <t xml:space="preserve">Personal RE and or EE Training </t>
    </r>
    <r>
      <rPr>
        <i/>
        <sz val="11"/>
        <color theme="1"/>
        <rFont val="Gisha"/>
        <family val="2"/>
      </rPr>
      <t>(See note 10 below.)</t>
    </r>
  </si>
  <si>
    <r>
      <t xml:space="preserve">Rent paid </t>
    </r>
    <r>
      <rPr>
        <i/>
        <sz val="11"/>
        <color theme="1"/>
        <rFont val="Gisha"/>
        <family val="2"/>
      </rPr>
      <t>(Max. the lesser of 20% of rent paid or $3,000)</t>
    </r>
  </si>
  <si>
    <r>
      <t>Environmentally Preferred Products</t>
    </r>
    <r>
      <rPr>
        <i/>
        <sz val="11"/>
        <color theme="1"/>
        <rFont val="Gisha"/>
        <family val="2"/>
      </rPr>
      <t xml:space="preserve"> (Max. $5,000 Note 4 below.) </t>
    </r>
  </si>
  <si>
    <r>
      <t>Total Expenses</t>
    </r>
    <r>
      <rPr>
        <i/>
        <sz val="11"/>
        <color theme="1"/>
        <rFont val="Gisha"/>
        <family val="2"/>
      </rPr>
      <t xml:space="preserve"> </t>
    </r>
  </si>
  <si>
    <r>
      <t>Tax Withheld</t>
    </r>
    <r>
      <rPr>
        <i/>
        <sz val="11"/>
        <color theme="1"/>
        <rFont val="Gisha"/>
        <family val="2"/>
      </rPr>
      <t xml:space="preserve"> </t>
    </r>
  </si>
  <si>
    <r>
      <rPr>
        <i/>
        <sz val="11"/>
        <color theme="1"/>
        <rFont val="Gisha"/>
        <family val="2"/>
      </rPr>
      <t>(Multiplied by)</t>
    </r>
    <r>
      <rPr>
        <sz val="11"/>
        <color theme="1"/>
        <rFont val="Gisha"/>
        <family val="2"/>
      </rPr>
      <t xml:space="preserve"> Net Profit from all sources (P)</t>
    </r>
  </si>
  <si>
    <r>
      <rPr>
        <i/>
        <sz val="11"/>
        <color theme="1"/>
        <rFont val="Gisha"/>
        <family val="2"/>
      </rPr>
      <t>(Divided by)</t>
    </r>
    <r>
      <rPr>
        <sz val="11"/>
        <color theme="1"/>
        <rFont val="Gisha"/>
        <family val="2"/>
      </rPr>
      <t xml:space="preserve"> Total Gross Earnings from all sources</t>
    </r>
  </si>
  <si>
    <r>
      <rPr>
        <i/>
        <sz val="11"/>
        <color theme="1"/>
        <rFont val="Gisha"/>
        <family val="2"/>
      </rPr>
      <t>(Equal)</t>
    </r>
    <r>
      <rPr>
        <sz val="11"/>
        <color theme="1"/>
        <rFont val="Gisha"/>
        <family val="2"/>
      </rPr>
      <t xml:space="preserve"> Deemed Profit</t>
    </r>
  </si>
  <si>
    <r>
      <rPr>
        <i/>
        <sz val="11"/>
        <color theme="1"/>
        <rFont val="Gisha"/>
        <family val="2"/>
      </rPr>
      <t xml:space="preserve">(Divided by) </t>
    </r>
    <r>
      <rPr>
        <sz val="11"/>
        <color theme="1"/>
        <rFont val="Gisha"/>
        <family val="2"/>
      </rPr>
      <t xml:space="preserve">Assessable Income </t>
    </r>
  </si>
  <si>
    <r>
      <rPr>
        <i/>
        <sz val="11"/>
        <color theme="1"/>
        <rFont val="Gisha"/>
        <family val="2"/>
      </rPr>
      <t xml:space="preserve">(Divided by) </t>
    </r>
    <r>
      <rPr>
        <sz val="11"/>
        <color theme="1"/>
        <rFont val="Gisha"/>
        <family val="2"/>
      </rPr>
      <t xml:space="preserve">Net Profit from all sources </t>
    </r>
  </si>
  <si>
    <r>
      <rPr>
        <i/>
        <sz val="11"/>
        <color theme="1"/>
        <rFont val="Gisha"/>
        <family val="2"/>
      </rPr>
      <t>(Multiplied by)</t>
    </r>
    <r>
      <rPr>
        <sz val="11"/>
        <color theme="1"/>
        <rFont val="Gisha"/>
        <family val="2"/>
      </rPr>
      <t xml:space="preserve"> Effective Rate </t>
    </r>
  </si>
  <si>
    <r>
      <rPr>
        <i/>
        <sz val="11"/>
        <color theme="1"/>
        <rFont val="Gisha"/>
        <family val="2"/>
      </rPr>
      <t>(Equal)</t>
    </r>
    <r>
      <rPr>
        <sz val="11"/>
        <color theme="1"/>
        <rFont val="Gisha"/>
        <family val="2"/>
      </rPr>
      <t xml:space="preserve"> Tax Payable</t>
    </r>
  </si>
  <si>
    <r>
      <rPr>
        <i/>
        <sz val="11"/>
        <color theme="1"/>
        <rFont val="Gisha"/>
        <family val="2"/>
      </rPr>
      <t>(Multiplied by)</t>
    </r>
    <r>
      <rPr>
        <sz val="11"/>
        <color theme="1"/>
        <rFont val="Gisha"/>
        <family val="2"/>
      </rPr>
      <t xml:space="preserve"> % Rebate </t>
    </r>
  </si>
  <si>
    <r>
      <t xml:space="preserve">Cost of Sales </t>
    </r>
    <r>
      <rPr>
        <i/>
        <sz val="11"/>
        <color theme="1"/>
        <rFont val="Gisha"/>
        <family val="2"/>
      </rPr>
      <t>(add lines 842 and844 and subtract from line 846)</t>
    </r>
  </si>
  <si>
    <r>
      <t>Gross Profit</t>
    </r>
    <r>
      <rPr>
        <i/>
        <sz val="11"/>
        <color theme="1"/>
        <rFont val="Gisha"/>
        <family val="2"/>
      </rPr>
      <t xml:space="preserve"> (subtract line 848 from line 840)</t>
    </r>
  </si>
  <si>
    <r>
      <t xml:space="preserve">Total Income: </t>
    </r>
    <r>
      <rPr>
        <i/>
        <sz val="11"/>
        <color theme="1"/>
        <rFont val="Gisha"/>
        <family val="2"/>
      </rPr>
      <t>(add lines  850 through 854 and enter also at line 512)</t>
    </r>
  </si>
  <si>
    <r>
      <t>Total Expenses:</t>
    </r>
    <r>
      <rPr>
        <i/>
        <sz val="11"/>
        <color theme="1"/>
        <rFont val="Gisha"/>
        <family val="2"/>
      </rPr>
      <t xml:space="preserve"> (add lines 858 through 886 and enter also at line 513)</t>
    </r>
  </si>
  <si>
    <r>
      <t>Excess of Income:</t>
    </r>
    <r>
      <rPr>
        <i/>
        <sz val="11"/>
        <color theme="1"/>
        <rFont val="Gisha"/>
        <family val="2"/>
      </rPr>
      <t xml:space="preserve"> (subtract line 888 from 856 enter here  if positive, otherwise enter at line 892)</t>
    </r>
  </si>
  <si>
    <r>
      <t>Less: Itemized Allowable Expenses</t>
    </r>
    <r>
      <rPr>
        <i/>
        <sz val="11"/>
        <color theme="1"/>
        <rFont val="Gisha"/>
        <family val="2"/>
      </rPr>
      <t xml:space="preserve"> </t>
    </r>
  </si>
  <si>
    <r>
      <t>Total Deductions</t>
    </r>
    <r>
      <rPr>
        <i/>
        <sz val="11"/>
        <color theme="1"/>
        <rFont val="Gisha"/>
        <family val="2"/>
      </rPr>
      <t xml:space="preserve"> </t>
    </r>
  </si>
  <si>
    <r>
      <t>Gross Income</t>
    </r>
    <r>
      <rPr>
        <i/>
        <sz val="11"/>
        <color theme="1"/>
        <rFont val="Gisha"/>
        <family val="2"/>
      </rPr>
      <t xml:space="preserve"> </t>
    </r>
  </si>
  <si>
    <t>2015 - 2017</t>
  </si>
  <si>
    <t>2013 - 2014</t>
  </si>
  <si>
    <t>Gross Income Consol Tax</t>
  </si>
  <si>
    <t xml:space="preserve">ALL  RELEVANT  FIELDS MUST BE COMPLETED  </t>
  </si>
  <si>
    <t xml:space="preserve">Taxpayer must have a valid TAMIS TIN </t>
  </si>
  <si>
    <t>Save this sheet as a PDF and upload when submitting your TAMIS return</t>
  </si>
  <si>
    <t>*</t>
  </si>
  <si>
    <t>Medical Expenses</t>
  </si>
  <si>
    <t xml:space="preserve">Are you an Individual, Estate or Trust? </t>
  </si>
  <si>
    <t xml:space="preserve">Profession /Occupation: </t>
  </si>
  <si>
    <t xml:space="preserve">Marrital Status: </t>
  </si>
  <si>
    <t xml:space="preserve">Date of Birth: </t>
  </si>
  <si>
    <r>
      <t xml:space="preserve">Family or Last  Name:    </t>
    </r>
    <r>
      <rPr>
        <b/>
        <sz val="16"/>
        <color rgb="FFFF0000"/>
        <rFont val="Gisha"/>
        <family val="2"/>
      </rPr>
      <t>*</t>
    </r>
  </si>
  <si>
    <r>
      <t xml:space="preserve">First Name:                   </t>
    </r>
    <r>
      <rPr>
        <sz val="16"/>
        <color theme="1"/>
        <rFont val="Gisha"/>
        <family val="2"/>
      </rPr>
      <t xml:space="preserve"> </t>
    </r>
    <r>
      <rPr>
        <b/>
        <sz val="16"/>
        <color rgb="FFFF0000"/>
        <rFont val="Gisha"/>
        <family val="2"/>
      </rPr>
      <t>*</t>
    </r>
  </si>
  <si>
    <r>
      <t>TAMIS TIN</t>
    </r>
    <r>
      <rPr>
        <b/>
        <sz val="16"/>
        <color rgb="FFFF0000"/>
        <rFont val="Gisha"/>
        <family val="2"/>
      </rPr>
      <t>*</t>
    </r>
  </si>
  <si>
    <r>
      <t xml:space="preserve">NRN         </t>
    </r>
    <r>
      <rPr>
        <b/>
        <sz val="16"/>
        <color rgb="FFFF0000"/>
        <rFont val="Gisha"/>
        <family val="2"/>
      </rPr>
      <t>*</t>
    </r>
  </si>
  <si>
    <t xml:space="preserve">Are you resident for tax purposes? </t>
  </si>
  <si>
    <r>
      <t xml:space="preserve">Pension                                                                                           </t>
    </r>
    <r>
      <rPr>
        <sz val="14"/>
        <color rgb="FFFF0000"/>
        <rFont val="Gisha"/>
        <family val="2"/>
      </rPr>
      <t xml:space="preserve"> </t>
    </r>
    <r>
      <rPr>
        <b/>
        <sz val="14"/>
        <color rgb="FFFF0000"/>
        <rFont val="Gisha"/>
        <family val="2"/>
      </rPr>
      <t>*</t>
    </r>
  </si>
  <si>
    <r>
      <rPr>
        <b/>
        <sz val="14"/>
        <color rgb="FFFF0000"/>
        <rFont val="Gisha"/>
        <family val="2"/>
      </rPr>
      <t>*</t>
    </r>
    <r>
      <rPr>
        <b/>
        <sz val="14"/>
        <color rgb="FFEF4B7A"/>
        <rFont val="Gisha"/>
        <family val="2"/>
      </rPr>
      <t xml:space="preserve"> DENOTES MANDATORY FIELDS </t>
    </r>
  </si>
  <si>
    <r>
      <t xml:space="preserve">Spouse’s Name: </t>
    </r>
    <r>
      <rPr>
        <i/>
        <sz val="9"/>
        <color theme="1"/>
        <rFont val="Gisha"/>
        <family val="2"/>
      </rPr>
      <t>(required if you wish to claim for your spouse)</t>
    </r>
    <r>
      <rPr>
        <sz val="11"/>
        <color theme="1"/>
        <rFont val="Gisha"/>
        <family val="2"/>
      </rPr>
      <t xml:space="preserve"> </t>
    </r>
    <r>
      <rPr>
        <b/>
        <sz val="16"/>
        <color rgb="FFFF0000"/>
        <rFont val="Gisha"/>
        <family val="2"/>
      </rPr>
      <t>*</t>
    </r>
    <r>
      <rPr>
        <sz val="11"/>
        <color theme="1"/>
        <rFont val="Gisha"/>
        <family val="2"/>
      </rPr>
      <t xml:space="preserve"> </t>
    </r>
  </si>
  <si>
    <r>
      <t xml:space="preserve">Spouse’s TINs: TAMIS and NRN: </t>
    </r>
    <r>
      <rPr>
        <i/>
        <sz val="9"/>
        <rFont val="Gisha"/>
        <family val="2"/>
      </rPr>
      <t xml:space="preserve">(required if you wish to claim for your spouse) </t>
    </r>
    <r>
      <rPr>
        <b/>
        <sz val="16"/>
        <color rgb="FFFF0000"/>
        <rFont val="Gisha"/>
        <family val="2"/>
      </rPr>
      <t>*</t>
    </r>
    <r>
      <rPr>
        <sz val="11"/>
        <rFont val="Gisha"/>
        <family val="2"/>
      </rPr>
      <t xml:space="preserve"> </t>
    </r>
  </si>
  <si>
    <t>Source of Income:</t>
  </si>
  <si>
    <t>TIN</t>
  </si>
  <si>
    <t>Gross Dividend</t>
  </si>
  <si>
    <t>Tax Withheld</t>
  </si>
  <si>
    <t>Statement of Micellaneous Income and Tax Withheld</t>
  </si>
  <si>
    <r>
      <t xml:space="preserve">Statement of Miscellaneous Income And Tax Withheld </t>
    </r>
    <r>
      <rPr>
        <sz val="9"/>
        <color theme="1"/>
        <rFont val="Gisha"/>
        <family val="2"/>
      </rPr>
      <t>(Refund of Pension Contribution)</t>
    </r>
  </si>
  <si>
    <t>YEAR</t>
  </si>
  <si>
    <t xml:space="preserve">Venture Capital </t>
  </si>
  <si>
    <t>Total Refundable Credits</t>
  </si>
  <si>
    <t>0</t>
  </si>
  <si>
    <t>Please See Line 741</t>
  </si>
  <si>
    <t>Persons who need to file tax returns for the years 2010 to 2017 may do so by completing the attached spreadsheet.</t>
  </si>
  <si>
    <t>Ensure that you have all the supporting documents to support any claim you may make.</t>
  </si>
  <si>
    <t>Fill in all the relevant information in the Data Form making sure that the fields marked with the asterisks are filled.</t>
  </si>
  <si>
    <t>Persons requesting a refund must provide their banking information in the space provided.</t>
  </si>
  <si>
    <t>Once you have completed the data form select the Summary sheet and use that data to complete your TAMIS form. The summary sheet will mirror the fields on your TAMIS form .</t>
  </si>
  <si>
    <t>No claims will be approved without relevant supporting documentation.</t>
  </si>
  <si>
    <r>
      <t xml:space="preserve">Please note that you </t>
    </r>
    <r>
      <rPr>
        <b/>
        <sz val="14"/>
        <color theme="1"/>
        <rFont val="Gisha"/>
        <family val="2"/>
      </rPr>
      <t>must</t>
    </r>
    <r>
      <rPr>
        <sz val="14"/>
        <color theme="1"/>
        <rFont val="Gisha"/>
        <family val="2"/>
      </rPr>
      <t xml:space="preserve"> have a TAMIS TIN.</t>
    </r>
  </si>
  <si>
    <t>You must save both Data Form and Summary sheets as PDF documents and attach them to your TAMIS form when you submit that form.</t>
  </si>
  <si>
    <t>Barbados Revenue Authority Prior Year Filing Programme</t>
  </si>
  <si>
    <t xml:space="preserve">All other supporting documents, TD5 Slips, Pension documents etc. must also be scanned and attached.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</si>
</sst>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00"/>
    <numFmt numFmtId="165" formatCode="#,##0.00;[Red]#,##0.00"/>
    <numFmt numFmtId="166" formatCode="[$]d\ mmm\ yyyy;@"/>
    <numFmt numFmtId="167" formatCode="0.0"/>
    <numFmt numFmtId="168" formatCode="0.0000"/>
    <numFmt numFmtId="169" formatCode="[$-409]mmmm\ d\,\ yyyy;@"/>
  </numFmts>
  <fonts count="54" x14ac:knownFonts="1">
    <font>
      <sz val="11"/>
      <color theme="1"/>
      <name val="Calibri"/>
      <family val="2"/>
      <scheme val="minor"/>
    </font>
    <font>
      <sz val="11"/>
      <color theme="1"/>
      <name val="Comic Sans MS"/>
      <family val="4"/>
    </font>
    <font>
      <b/>
      <u/>
      <sz val="11"/>
      <color theme="1"/>
      <name val="Comic Sans MS"/>
      <family val="4"/>
    </font>
    <font>
      <b/>
      <sz val="10"/>
      <color theme="1"/>
      <name val="Comic Sans MS"/>
      <family val="4"/>
    </font>
    <font>
      <sz val="11"/>
      <name val="Gisha"/>
      <family val="2"/>
    </font>
    <font>
      <sz val="10"/>
      <color theme="1"/>
      <name val="Gisha"/>
      <family val="2"/>
    </font>
    <font>
      <sz val="11"/>
      <color theme="1"/>
      <name val="Gisha"/>
      <family val="2"/>
    </font>
    <font>
      <sz val="11"/>
      <color rgb="FF002060"/>
      <name val="Gisha"/>
      <family val="2"/>
    </font>
    <font>
      <sz val="8"/>
      <name val="Calibri"/>
      <family val="2"/>
      <scheme val="minor"/>
    </font>
    <font>
      <sz val="16"/>
      <color theme="1"/>
      <name val="Gisha"/>
      <family val="2"/>
    </font>
    <font>
      <sz val="14"/>
      <color theme="1"/>
      <name val="Gisha"/>
      <family val="2"/>
    </font>
    <font>
      <sz val="9"/>
      <color theme="1"/>
      <name val="Gisha"/>
      <family val="2"/>
    </font>
    <font>
      <i/>
      <sz val="10"/>
      <color theme="1"/>
      <name val="Gisha"/>
      <family val="2"/>
    </font>
    <font>
      <sz val="11"/>
      <color rgb="FFFF0000"/>
      <name val="Gisha"/>
      <family val="2"/>
    </font>
    <font>
      <sz val="12"/>
      <color theme="1"/>
      <name val="Gisha"/>
      <family val="2"/>
    </font>
    <font>
      <i/>
      <sz val="14"/>
      <color theme="1"/>
      <name val="Gisha"/>
      <family val="2"/>
    </font>
    <font>
      <i/>
      <sz val="9"/>
      <color theme="1"/>
      <name val="Gisha"/>
      <family val="2"/>
    </font>
    <font>
      <i/>
      <sz val="12"/>
      <color theme="1"/>
      <name val="Gisha"/>
      <family val="2"/>
    </font>
    <font>
      <i/>
      <sz val="11"/>
      <color theme="1"/>
      <name val="Gisha"/>
      <family val="2"/>
    </font>
    <font>
      <b/>
      <sz val="14"/>
      <color theme="1"/>
      <name val="Gisha"/>
      <family val="2"/>
    </font>
    <font>
      <b/>
      <sz val="11"/>
      <color theme="1"/>
      <name val="Gisha"/>
      <family val="2"/>
    </font>
    <font>
      <sz val="11"/>
      <color rgb="FF222222"/>
      <name val="Gisha"/>
      <family val="2"/>
    </font>
    <font>
      <sz val="10"/>
      <color rgb="FF222222"/>
      <name val="Gisha"/>
      <family val="2"/>
    </font>
    <font>
      <sz val="11"/>
      <color theme="3" tint="-0.249977111117893"/>
      <name val="Gisha"/>
      <family val="2"/>
    </font>
    <font>
      <b/>
      <sz val="11"/>
      <color rgb="FF002060"/>
      <name val="Gisha"/>
      <family val="2"/>
    </font>
    <font>
      <sz val="10"/>
      <color rgb="FF002060"/>
      <name val="Gisha"/>
      <family val="2"/>
    </font>
    <font>
      <b/>
      <sz val="11"/>
      <color theme="3" tint="-0.249977111117893"/>
      <name val="Gisha"/>
      <family val="2"/>
    </font>
    <font>
      <b/>
      <sz val="11"/>
      <color rgb="FFFF0000"/>
      <name val="Gisha"/>
      <family val="2"/>
    </font>
    <font>
      <sz val="14"/>
      <color rgb="FFFF0000"/>
      <name val="Gisha"/>
      <family val="2"/>
    </font>
    <font>
      <b/>
      <sz val="16"/>
      <color theme="3" tint="-0.249977111117893"/>
      <name val="Gisha"/>
      <family val="2"/>
    </font>
    <font>
      <sz val="11"/>
      <color rgb="FF000000"/>
      <name val="Gisha"/>
      <family val="2"/>
    </font>
    <font>
      <sz val="10"/>
      <name val="Gisha"/>
      <family val="2"/>
    </font>
    <font>
      <sz val="9"/>
      <color theme="1"/>
      <name val="Calibri"/>
      <family val="2"/>
      <scheme val="minor"/>
    </font>
    <font>
      <sz val="9"/>
      <color theme="3" tint="-0.249977111117893"/>
      <name val="Calibri"/>
      <family val="2"/>
      <scheme val="minor"/>
    </font>
    <font>
      <sz val="11"/>
      <name val="Calibri"/>
      <family val="2"/>
      <scheme val="minor"/>
    </font>
    <font>
      <sz val="11"/>
      <color theme="1"/>
      <name val="Calibri"/>
      <family val="2"/>
      <scheme val="minor"/>
    </font>
    <font>
      <b/>
      <sz val="14"/>
      <color theme="1"/>
      <name val="Candara"/>
      <family val="2"/>
    </font>
    <font>
      <sz val="11"/>
      <name val="Candara"/>
      <family val="2"/>
    </font>
    <font>
      <b/>
      <sz val="11"/>
      <color theme="0"/>
      <name val="Candara"/>
      <family val="2"/>
    </font>
    <font>
      <sz val="11"/>
      <color theme="1"/>
      <name val="Candara"/>
      <family val="2"/>
    </font>
    <font>
      <sz val="11"/>
      <color rgb="FFFF0000"/>
      <name val="Comic Sans MS"/>
      <family val="4"/>
    </font>
    <font>
      <sz val="8"/>
      <color theme="1"/>
      <name val="Gisha"/>
      <family val="2"/>
    </font>
    <font>
      <b/>
      <sz val="14"/>
      <color rgb="FFFF0000"/>
      <name val="Candara"/>
      <family val="2"/>
    </font>
    <font>
      <sz val="16"/>
      <color theme="3" tint="-0.499984740745262"/>
      <name val="Gisha"/>
      <family val="2"/>
    </font>
    <font>
      <sz val="14"/>
      <color theme="3" tint="-0.499984740745262"/>
      <name val="Gisha"/>
      <family val="2"/>
    </font>
    <font>
      <b/>
      <sz val="14"/>
      <color rgb="FFEF4B7A"/>
      <name val="Gisha"/>
      <family val="2"/>
    </font>
    <font>
      <b/>
      <sz val="13"/>
      <color rgb="FFEF4B7A"/>
      <name val="Gisha"/>
      <family val="2"/>
    </font>
    <font>
      <b/>
      <sz val="16"/>
      <color rgb="FFFF0000"/>
      <name val="Gisha"/>
      <family val="2"/>
    </font>
    <font>
      <b/>
      <sz val="14"/>
      <color rgb="FFFF0000"/>
      <name val="Gisha"/>
      <family val="2"/>
    </font>
    <font>
      <i/>
      <sz val="9"/>
      <name val="Gisha"/>
      <family val="2"/>
    </font>
    <font>
      <b/>
      <sz val="11"/>
      <color theme="0"/>
      <name val="Gisha"/>
      <family val="2"/>
    </font>
    <font>
      <b/>
      <sz val="14"/>
      <name val="Calibri"/>
      <family val="2"/>
      <scheme val="minor"/>
    </font>
    <font>
      <sz val="14"/>
      <color theme="1"/>
      <name val="Calibri"/>
      <family val="2"/>
      <scheme val="minor"/>
    </font>
    <font>
      <b/>
      <u/>
      <sz val="16"/>
      <color theme="1"/>
      <name val="Gisha"/>
      <family val="2"/>
    </font>
  </fonts>
  <fills count="14">
    <fill>
      <patternFill patternType="none"/>
    </fill>
    <fill>
      <patternFill patternType="gray125"/>
    </fill>
    <fill>
      <patternFill patternType="solid">
        <fgColor theme="0"/>
        <bgColor indexed="64"/>
      </patternFill>
    </fill>
    <fill>
      <patternFill patternType="solid">
        <fgColor rgb="FFFCFFD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3D3D3"/>
        <bgColor indexed="64"/>
      </patternFill>
    </fill>
    <fill>
      <patternFill patternType="solid">
        <fgColor rgb="FFE0E0E0"/>
        <bgColor indexed="64"/>
      </patternFill>
    </fill>
    <fill>
      <patternFill patternType="solid">
        <fgColor rgb="FFFCFDFD"/>
        <bgColor indexed="64"/>
      </patternFill>
    </fill>
    <fill>
      <patternFill patternType="solid">
        <fgColor theme="0" tint="-0.14999847407452621"/>
        <bgColor indexed="64"/>
      </patternFill>
    </fill>
    <fill>
      <patternFill patternType="solid">
        <fgColor rgb="FFF2F4B2"/>
        <bgColor indexed="64"/>
      </patternFill>
    </fill>
    <fill>
      <patternFill patternType="solid">
        <fgColor rgb="FF17A6C3"/>
        <bgColor indexed="64"/>
      </patternFill>
    </fill>
    <fill>
      <patternFill patternType="solid">
        <fgColor rgb="FF45CEE9"/>
        <bgColor indexed="64"/>
      </patternFill>
    </fill>
    <fill>
      <patternFill patternType="solid">
        <fgColor theme="9"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rgb="FFD0D7E5"/>
      </left>
      <right style="thin">
        <color rgb="FFD0D7E5"/>
      </right>
      <top style="thin">
        <color rgb="FFD0D7E5"/>
      </top>
      <bottom style="thin">
        <color rgb="FFD0D7E5"/>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1454817346722"/>
      </right>
      <top style="thin">
        <color theme="9" tint="0.39991454817346722"/>
      </top>
      <bottom style="thin">
        <color theme="9" tint="0.399914548173467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style="thin">
        <color theme="9" tint="0.39994506668294322"/>
      </right>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top/>
      <bottom style="thin">
        <color theme="9" tint="0.39994506668294322"/>
      </bottom>
      <diagonal/>
    </border>
    <border>
      <left/>
      <right style="thin">
        <color theme="9" tint="0.39994506668294322"/>
      </right>
      <top style="thin">
        <color theme="9" tint="0.39994506668294322"/>
      </top>
      <bottom/>
      <diagonal/>
    </border>
    <border>
      <left style="thin">
        <color theme="9" tint="0.39994506668294322"/>
      </left>
      <right/>
      <top style="thin">
        <color theme="9" tint="0.39994506668294322"/>
      </top>
      <bottom/>
      <diagonal/>
    </border>
    <border>
      <left style="thin">
        <color theme="9" tint="0.39994506668294322"/>
      </left>
      <right/>
      <top/>
      <bottom/>
      <diagonal/>
    </border>
    <border>
      <left/>
      <right style="thin">
        <color theme="9" tint="0.39994506668294322"/>
      </right>
      <top/>
      <bottom/>
      <diagonal/>
    </border>
    <border>
      <left/>
      <right/>
      <top style="thin">
        <color theme="9" tint="0.39994506668294322"/>
      </top>
      <bottom style="thin">
        <color theme="9" tint="0.39994506668294322"/>
      </bottom>
      <diagonal/>
    </border>
    <border>
      <left/>
      <right style="thin">
        <color theme="9" tint="0.39991454817346722"/>
      </right>
      <top style="thin">
        <color theme="9" tint="0.39991454817346722"/>
      </top>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style="thin">
        <color theme="9" tint="0.39991454817346722"/>
      </left>
      <right/>
      <top style="thin">
        <color theme="9" tint="0.39991454817346722"/>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right/>
      <top style="thin">
        <color theme="4" tint="0.59996337778862885"/>
      </top>
      <bottom/>
      <diagonal/>
    </border>
    <border>
      <left/>
      <right/>
      <top style="thin">
        <color theme="4" tint="0.59996337778862885"/>
      </top>
      <bottom style="thin">
        <color theme="4" tint="0.59996337778862885"/>
      </bottom>
      <diagonal/>
    </border>
    <border>
      <left/>
      <right/>
      <top style="thin">
        <color theme="9" tint="0.39991454817346722"/>
      </top>
      <bottom/>
      <diagonal/>
    </border>
    <border>
      <left style="thin">
        <color theme="9" tint="0.39991454817346722"/>
      </left>
      <right/>
      <top/>
      <bottom style="thin">
        <color theme="9" tint="0.39991454817346722"/>
      </bottom>
      <diagonal/>
    </border>
    <border>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1454817346722"/>
      </left>
      <right/>
      <top/>
      <bottom/>
      <diagonal/>
    </border>
    <border>
      <left/>
      <right style="thin">
        <color theme="9" tint="0.39991454817346722"/>
      </right>
      <top/>
      <bottom/>
      <diagonal/>
    </border>
    <border>
      <left style="thin">
        <color theme="9" tint="0.39988402966399123"/>
      </left>
      <right style="thin">
        <color theme="9" tint="0.39991454817346722"/>
      </right>
      <top style="thin">
        <color theme="9" tint="0.39991454817346722"/>
      </top>
      <bottom style="thin">
        <color theme="9" tint="0.39988402966399123"/>
      </bottom>
      <diagonal/>
    </border>
    <border>
      <left style="thin">
        <color theme="9" tint="0.39988402966399123"/>
      </left>
      <right style="thin">
        <color theme="9" tint="0.39991454817346722"/>
      </right>
      <top style="thin">
        <color theme="9" tint="0.39988402966399123"/>
      </top>
      <bottom style="thin">
        <color theme="9" tint="0.39988402966399123"/>
      </bottom>
      <diagonal/>
    </border>
    <border>
      <left style="thin">
        <color theme="9" tint="0.39988402966399123"/>
      </left>
      <right style="thin">
        <color theme="9" tint="0.39991454817346722"/>
      </right>
      <top style="thin">
        <color theme="9" tint="0.39988402966399123"/>
      </top>
      <bottom/>
      <diagonal/>
    </border>
    <border>
      <left style="thin">
        <color theme="9" tint="0.39988402966399123"/>
      </left>
      <right style="thin">
        <color theme="9" tint="0.39991454817346722"/>
      </right>
      <top/>
      <bottom style="thin">
        <color theme="9" tint="0.39991454817346722"/>
      </bottom>
      <diagonal/>
    </border>
    <border>
      <left style="thin">
        <color theme="9" tint="0.39991454817346722"/>
      </left>
      <right style="thin">
        <color theme="9" tint="0.39991454817346722"/>
      </right>
      <top style="thin">
        <color theme="9" tint="0.39991454817346722"/>
      </top>
      <bottom/>
      <diagonal/>
    </border>
    <border>
      <left style="thin">
        <color theme="9" tint="0.39991454817346722"/>
      </left>
      <right style="thin">
        <color theme="9" tint="0.39991454817346722"/>
      </right>
      <top/>
      <bottom style="thin">
        <color theme="9" tint="0.39991454817346722"/>
      </bottom>
      <diagonal/>
    </border>
    <border>
      <left style="thin">
        <color theme="9" tint="0.39994506668294322"/>
      </left>
      <right style="thin">
        <color theme="9" tint="0.39994506668294322"/>
      </right>
      <top style="thin">
        <color theme="9" tint="0.39994506668294322"/>
      </top>
      <bottom/>
      <diagonal/>
    </border>
    <border>
      <left style="thin">
        <color theme="0"/>
      </left>
      <right/>
      <top style="thin">
        <color theme="9" tint="0.39991454817346722"/>
      </top>
      <bottom style="thin">
        <color theme="9" tint="0.39991454817346722"/>
      </bottom>
      <diagonal/>
    </border>
    <border>
      <left style="thin">
        <color theme="9" tint="0.39991454817346722"/>
      </left>
      <right style="double">
        <color theme="9" tint="0.39988402966399123"/>
      </right>
      <top style="thin">
        <color theme="9" tint="0.39991454817346722"/>
      </top>
      <bottom style="thin">
        <color theme="9" tint="0.39991454817346722"/>
      </bottom>
      <diagonal/>
    </border>
    <border>
      <left style="double">
        <color theme="9" tint="0.39988402966399123"/>
      </left>
      <right style="double">
        <color theme="9" tint="0.39988402966399123"/>
      </right>
      <top style="thin">
        <color theme="9" tint="0.39991454817346722"/>
      </top>
      <bottom style="thin">
        <color theme="9" tint="0.39991454817346722"/>
      </bottom>
      <diagonal/>
    </border>
    <border>
      <left style="double">
        <color theme="9" tint="0.39988402966399123"/>
      </left>
      <right style="thin">
        <color theme="9" tint="0.39991454817346722"/>
      </right>
      <top style="thin">
        <color theme="9" tint="0.39991454817346722"/>
      </top>
      <bottom style="thin">
        <color theme="9" tint="0.39991454817346722"/>
      </bottom>
      <diagonal/>
    </border>
    <border>
      <left style="double">
        <color theme="9" tint="0.39988402966399123"/>
      </left>
      <right style="double">
        <color theme="9" tint="0.39988402966399123"/>
      </right>
      <top style="thin">
        <color theme="9" tint="0.39991454817346722"/>
      </top>
      <bottom style="thin">
        <color theme="9" tint="0.39988402966399123"/>
      </bottom>
      <diagonal/>
    </border>
    <border>
      <left style="double">
        <color theme="9" tint="0.39988402966399123"/>
      </left>
      <right style="thin">
        <color theme="9" tint="0.39991454817346722"/>
      </right>
      <top style="thin">
        <color theme="9" tint="0.39991454817346722"/>
      </top>
      <bottom style="thin">
        <color theme="9" tint="0.39988402966399123"/>
      </bottom>
      <diagonal/>
    </border>
    <border>
      <left style="double">
        <color theme="9" tint="0.39988402966399123"/>
      </left>
      <right style="double">
        <color theme="9" tint="0.39988402966399123"/>
      </right>
      <top style="thin">
        <color theme="9" tint="0.39988402966399123"/>
      </top>
      <bottom style="thin">
        <color theme="9" tint="0.39991454817346722"/>
      </bottom>
      <diagonal/>
    </border>
    <border>
      <left style="double">
        <color theme="9" tint="0.39988402966399123"/>
      </left>
      <right style="thin">
        <color theme="9" tint="0.39991454817346722"/>
      </right>
      <top style="thin">
        <color theme="9" tint="0.39988402966399123"/>
      </top>
      <bottom style="thin">
        <color theme="9" tint="0.39991454817346722"/>
      </bottom>
      <diagonal/>
    </border>
    <border>
      <left/>
      <right style="double">
        <color theme="9" tint="0.39988402966399123"/>
      </right>
      <top style="thin">
        <color theme="9" tint="0.39991454817346722"/>
      </top>
      <bottom style="thin">
        <color theme="9" tint="0.39991454817346722"/>
      </bottom>
      <diagonal/>
    </border>
    <border>
      <left/>
      <right style="double">
        <color theme="9" tint="0.39988402966399123"/>
      </right>
      <top style="thin">
        <color theme="9" tint="0.39991454817346722"/>
      </top>
      <bottom style="thin">
        <color theme="9" tint="0.39988402966399123"/>
      </bottom>
      <diagonal/>
    </border>
    <border>
      <left/>
      <right style="double">
        <color theme="9" tint="0.39988402966399123"/>
      </right>
      <top style="thin">
        <color theme="9" tint="0.39988402966399123"/>
      </top>
      <bottom style="thin">
        <color theme="9" tint="0.39991454817346722"/>
      </bottom>
      <diagonal/>
    </border>
    <border>
      <left style="thin">
        <color theme="9" tint="0.39991454817346722"/>
      </left>
      <right style="thin">
        <color theme="0"/>
      </right>
      <top style="thin">
        <color theme="9" tint="0.39988402966399123"/>
      </top>
      <bottom style="thin">
        <color theme="0"/>
      </bottom>
      <diagonal/>
    </border>
    <border>
      <left style="thin">
        <color theme="0"/>
      </left>
      <right style="thin">
        <color theme="0"/>
      </right>
      <top style="thin">
        <color theme="9" tint="0.39988402966399123"/>
      </top>
      <bottom style="thin">
        <color theme="0"/>
      </bottom>
      <diagonal/>
    </border>
    <border>
      <left style="thin">
        <color theme="0"/>
      </left>
      <right style="thin">
        <color theme="9" tint="0.39988402966399123"/>
      </right>
      <top style="thin">
        <color theme="9" tint="0.39988402966399123"/>
      </top>
      <bottom style="thin">
        <color theme="0"/>
      </bottom>
      <diagonal/>
    </border>
    <border>
      <left style="thin">
        <color theme="9" tint="0.3999145481734672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9" tint="0.39988402966399123"/>
      </right>
      <top style="thin">
        <color theme="0"/>
      </top>
      <bottom style="thin">
        <color theme="0"/>
      </bottom>
      <diagonal/>
    </border>
    <border>
      <left style="thin">
        <color theme="9" tint="0.39991454817346722"/>
      </left>
      <right style="thin">
        <color theme="0"/>
      </right>
      <top style="thin">
        <color theme="0"/>
      </top>
      <bottom style="thin">
        <color theme="9" tint="0.39988402966399123"/>
      </bottom>
      <diagonal/>
    </border>
    <border>
      <left style="thin">
        <color theme="0"/>
      </left>
      <right style="thin">
        <color theme="0"/>
      </right>
      <top style="thin">
        <color theme="0"/>
      </top>
      <bottom style="thin">
        <color theme="9" tint="0.39988402966399123"/>
      </bottom>
      <diagonal/>
    </border>
    <border>
      <left style="thin">
        <color theme="0"/>
      </left>
      <right style="thin">
        <color theme="9" tint="0.39988402966399123"/>
      </right>
      <top style="thin">
        <color theme="0"/>
      </top>
      <bottom style="thin">
        <color theme="9" tint="0.39988402966399123"/>
      </bottom>
      <diagonal/>
    </border>
    <border>
      <left/>
      <right style="thin">
        <color theme="9" tint="0.39994506668294322"/>
      </right>
      <top/>
      <bottom style="thin">
        <color theme="0"/>
      </bottom>
      <diagonal/>
    </border>
    <border>
      <left style="thin">
        <color theme="9" tint="0.39991454817346722"/>
      </left>
      <right style="thin">
        <color theme="0"/>
      </right>
      <top style="thin">
        <color theme="9" tint="0.39991454817346722"/>
      </top>
      <bottom style="thin">
        <color theme="9" tint="0.39991454817346722"/>
      </bottom>
      <diagonal/>
    </border>
    <border>
      <left/>
      <right style="thin">
        <color theme="0"/>
      </right>
      <top style="thin">
        <color theme="0"/>
      </top>
      <bottom style="thin">
        <color theme="0"/>
      </bottom>
      <diagonal/>
    </border>
    <border>
      <left style="thin">
        <color theme="0"/>
      </left>
      <right style="thin">
        <color theme="4" tint="0.59996337778862885"/>
      </right>
      <top style="thin">
        <color theme="0"/>
      </top>
      <bottom style="thin">
        <color theme="0"/>
      </bottom>
      <diagonal/>
    </border>
    <border>
      <left/>
      <right style="thin">
        <color theme="0"/>
      </right>
      <top style="thin">
        <color theme="0"/>
      </top>
      <bottom style="thin">
        <color theme="4" tint="0.59996337778862885"/>
      </bottom>
      <diagonal/>
    </border>
    <border>
      <left style="thin">
        <color theme="0"/>
      </left>
      <right style="thin">
        <color theme="0"/>
      </right>
      <top style="thin">
        <color theme="0"/>
      </top>
      <bottom style="thin">
        <color theme="4" tint="0.59996337778862885"/>
      </bottom>
      <diagonal/>
    </border>
    <border>
      <left style="thin">
        <color theme="0"/>
      </left>
      <right style="thin">
        <color theme="4" tint="0.59996337778862885"/>
      </right>
      <top style="thin">
        <color theme="0"/>
      </top>
      <bottom style="thin">
        <color theme="4" tint="0.59996337778862885"/>
      </bottom>
      <diagonal/>
    </border>
    <border>
      <left/>
      <right/>
      <top/>
      <bottom style="thin">
        <color theme="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9" tint="0.39994506668294322"/>
      </left>
      <right/>
      <top style="thin">
        <color theme="9" tint="0.39991454817346722"/>
      </top>
      <bottom/>
      <diagonal/>
    </border>
    <border>
      <left/>
      <right/>
      <top style="thin">
        <color theme="9" tint="0.39994506668294322"/>
      </top>
      <bottom/>
      <diagonal/>
    </border>
    <border>
      <left/>
      <right style="thin">
        <color theme="3" tint="-0.24994659260841701"/>
      </right>
      <top style="thin">
        <color theme="9" tint="0.39994506668294322"/>
      </top>
      <bottom/>
      <diagonal/>
    </border>
    <border>
      <left/>
      <right style="thin">
        <color theme="3" tint="-0.24994659260841701"/>
      </right>
      <top/>
      <bottom/>
      <diagonal/>
    </border>
    <border>
      <left style="thin">
        <color theme="9" tint="0.39994506668294322"/>
      </left>
      <right/>
      <top/>
      <bottom style="thin">
        <color theme="9" tint="0.39991454817346722"/>
      </bottom>
      <diagonal/>
    </border>
    <border>
      <left style="thin">
        <color theme="0"/>
      </left>
      <right style="thin">
        <color theme="0"/>
      </right>
      <top style="thin">
        <color theme="9" tint="0.39991454817346722"/>
      </top>
      <bottom style="thin">
        <color theme="9" tint="0.39991454817346722"/>
      </bottom>
      <diagonal/>
    </border>
    <border>
      <left style="thin">
        <color theme="0"/>
      </left>
      <right style="double">
        <color theme="9" tint="0.39988402966399123"/>
      </right>
      <top style="thin">
        <color theme="9" tint="0.39991454817346722"/>
      </top>
      <bottom style="thin">
        <color theme="9" tint="0.39991454817346722"/>
      </bottom>
      <diagonal/>
    </border>
    <border>
      <left/>
      <right style="thin">
        <color theme="0"/>
      </right>
      <top style="thin">
        <color theme="9" tint="0.39991454817346722"/>
      </top>
      <bottom style="thin">
        <color theme="9" tint="0.39991454817346722"/>
      </bottom>
      <diagonal/>
    </border>
    <border>
      <left style="thin">
        <color theme="0"/>
      </left>
      <right style="thin">
        <color theme="9" tint="0.39991454817346722"/>
      </right>
      <top style="thin">
        <color theme="9" tint="0.39991454817346722"/>
      </top>
      <bottom style="thin">
        <color theme="9" tint="0.39991454817346722"/>
      </bottom>
      <diagonal/>
    </border>
    <border>
      <left style="thin">
        <color theme="0"/>
      </left>
      <right/>
      <top style="thin">
        <color theme="0"/>
      </top>
      <bottom style="thin">
        <color theme="0"/>
      </bottom>
      <diagonal/>
    </border>
    <border>
      <left style="thin">
        <color theme="0"/>
      </left>
      <right/>
      <top style="thin">
        <color theme="0"/>
      </top>
      <bottom style="thin">
        <color theme="4" tint="0.59996337778862885"/>
      </bottom>
      <diagonal/>
    </border>
    <border>
      <left style="thin">
        <color theme="0"/>
      </left>
      <right style="thin">
        <color rgb="FF17A6C3"/>
      </right>
      <top style="thin">
        <color rgb="FF17A6C3"/>
      </top>
      <bottom/>
      <diagonal/>
    </border>
    <border>
      <left style="thin">
        <color theme="0"/>
      </left>
      <right style="thin">
        <color rgb="FF17A6C3"/>
      </right>
      <top/>
      <bottom/>
      <diagonal/>
    </border>
    <border>
      <left/>
      <right/>
      <top style="thin">
        <color theme="0"/>
      </top>
      <bottom style="thin">
        <color theme="0"/>
      </bottom>
      <diagonal/>
    </border>
    <border>
      <left style="thin">
        <color theme="9" tint="0.39991454817346722"/>
      </left>
      <right/>
      <top style="thin">
        <color theme="0"/>
      </top>
      <bottom style="thin">
        <color theme="0"/>
      </bottom>
      <diagonal/>
    </border>
    <border>
      <left style="thin">
        <color theme="9" tint="0.39991454817346722"/>
      </left>
      <right style="thin">
        <color theme="0"/>
      </right>
      <top/>
      <bottom style="thin">
        <color theme="0"/>
      </bottom>
      <diagonal/>
    </border>
    <border>
      <left style="thin">
        <color theme="9" tint="0.39991454817346722"/>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9" fontId="35" fillId="0" borderId="0" applyFont="0" applyFill="0" applyBorder="0" applyAlignment="0" applyProtection="0"/>
  </cellStyleXfs>
  <cellXfs count="598">
    <xf numFmtId="0" fontId="0" fillId="0" borderId="0" xfId="0"/>
    <xf numFmtId="0" fontId="1" fillId="0" borderId="0" xfId="0" applyFont="1" applyBorder="1"/>
    <xf numFmtId="0" fontId="3" fillId="0" borderId="0" xfId="0" applyFont="1" applyBorder="1" applyAlignment="1">
      <alignment horizontal="center" textRotation="45" wrapText="1"/>
    </xf>
    <xf numFmtId="0" fontId="1" fillId="0" borderId="0" xfId="0" applyFont="1" applyFill="1" applyBorder="1"/>
    <xf numFmtId="0" fontId="6" fillId="2" borderId="0" xfId="0" applyFont="1" applyFill="1" applyAlignment="1">
      <alignment vertical="center"/>
    </xf>
    <xf numFmtId="0" fontId="6" fillId="2" borderId="0" xfId="0" applyFont="1" applyFill="1" applyBorder="1" applyAlignment="1">
      <alignment vertical="center"/>
    </xf>
    <xf numFmtId="0" fontId="14" fillId="0" borderId="7" xfId="0" applyFont="1" applyBorder="1" applyAlignment="1">
      <alignment vertical="center"/>
    </xf>
    <xf numFmtId="0" fontId="6" fillId="2" borderId="0" xfId="0" applyFont="1" applyFill="1" applyAlignment="1">
      <alignment horizontal="center" vertical="center"/>
    </xf>
    <xf numFmtId="0" fontId="10" fillId="0" borderId="0" xfId="0" applyFont="1" applyFill="1" applyBorder="1" applyAlignment="1">
      <alignment vertical="center"/>
    </xf>
    <xf numFmtId="4" fontId="23" fillId="3" borderId="10" xfId="0" applyNumberFormat="1" applyFont="1" applyFill="1" applyBorder="1" applyAlignment="1" applyProtection="1">
      <alignment vertical="center"/>
      <protection locked="0"/>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vertical="center"/>
    </xf>
    <xf numFmtId="1" fontId="7"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6" fillId="0" borderId="13"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23"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9" fillId="0" borderId="13" xfId="0" applyFont="1" applyFill="1" applyBorder="1" applyAlignment="1">
      <alignment horizontal="center" vertical="center"/>
    </xf>
    <xf numFmtId="4" fontId="23" fillId="0" borderId="13" xfId="0" applyNumberFormat="1" applyFont="1" applyFill="1" applyBorder="1" applyAlignment="1">
      <alignment vertical="center"/>
    </xf>
    <xf numFmtId="167" fontId="24" fillId="0" borderId="13" xfId="0" applyNumberFormat="1" applyFont="1" applyFill="1" applyBorder="1" applyAlignment="1">
      <alignment horizontal="center" vertical="center"/>
    </xf>
    <xf numFmtId="1" fontId="25" fillId="0" borderId="13" xfId="0" applyNumberFormat="1" applyFont="1" applyFill="1" applyBorder="1" applyAlignment="1" applyProtection="1">
      <alignment horizontal="center" vertical="center"/>
      <protection locked="0"/>
    </xf>
    <xf numFmtId="4" fontId="6" fillId="0" borderId="13" xfId="0" applyNumberFormat="1" applyFont="1" applyFill="1" applyBorder="1" applyAlignment="1">
      <alignment horizontal="center" vertical="center" wrapText="1"/>
    </xf>
    <xf numFmtId="4" fontId="6" fillId="0" borderId="13" xfId="0" applyNumberFormat="1" applyFont="1" applyFill="1" applyBorder="1" applyAlignment="1">
      <alignment vertical="center" wrapText="1"/>
    </xf>
    <xf numFmtId="4" fontId="23" fillId="0" borderId="13" xfId="0" applyNumberFormat="1" applyFont="1" applyFill="1" applyBorder="1" applyAlignment="1">
      <alignment horizontal="right" vertical="center"/>
    </xf>
    <xf numFmtId="4" fontId="7" fillId="0" borderId="13" xfId="0" applyNumberFormat="1" applyFont="1" applyFill="1" applyBorder="1" applyAlignment="1">
      <alignment vertical="center"/>
    </xf>
    <xf numFmtId="4" fontId="13" fillId="0" borderId="13" xfId="0" applyNumberFormat="1" applyFont="1" applyFill="1" applyBorder="1" applyAlignment="1">
      <alignment vertical="center"/>
    </xf>
    <xf numFmtId="4" fontId="23" fillId="0" borderId="13" xfId="0" applyNumberFormat="1" applyFont="1" applyFill="1" applyBorder="1" applyAlignment="1" applyProtection="1">
      <alignment vertical="center"/>
    </xf>
    <xf numFmtId="4" fontId="23" fillId="0" borderId="13" xfId="0" applyNumberFormat="1" applyFont="1" applyFill="1" applyBorder="1" applyAlignment="1">
      <alignment horizontal="right" vertical="center" wrapText="1"/>
    </xf>
    <xf numFmtId="4" fontId="7" fillId="0" borderId="13" xfId="0" applyNumberFormat="1" applyFont="1" applyFill="1" applyBorder="1" applyAlignment="1">
      <alignment horizontal="right" vertical="center"/>
    </xf>
    <xf numFmtId="4" fontId="23" fillId="0" borderId="0" xfId="0" applyNumberFormat="1" applyFont="1" applyFill="1" applyAlignment="1">
      <alignment vertical="center"/>
    </xf>
    <xf numFmtId="4" fontId="6" fillId="0" borderId="0" xfId="0" applyNumberFormat="1" applyFont="1" applyFill="1" applyAlignment="1">
      <alignment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vertical="center"/>
    </xf>
    <xf numFmtId="0" fontId="6" fillId="0" borderId="0" xfId="0" applyFont="1" applyFill="1" applyAlignment="1">
      <alignment vertical="center" wrapText="1"/>
    </xf>
    <xf numFmtId="166" fontId="6" fillId="0" borderId="1" xfId="0" applyNumberFormat="1" applyFont="1" applyFill="1" applyBorder="1" applyAlignment="1">
      <alignment vertical="center"/>
    </xf>
    <xf numFmtId="166" fontId="6" fillId="0" borderId="1" xfId="0" applyNumberFormat="1" applyFont="1" applyFill="1" applyBorder="1" applyAlignment="1">
      <alignment horizontal="center" vertical="center"/>
    </xf>
    <xf numFmtId="1" fontId="6" fillId="0" borderId="9" xfId="0" applyNumberFormat="1" applyFont="1" applyFill="1" applyBorder="1" applyAlignment="1">
      <alignment horizontal="center" vertical="center"/>
    </xf>
    <xf numFmtId="166" fontId="6" fillId="0" borderId="5" xfId="0" applyNumberFormat="1" applyFont="1" applyFill="1" applyBorder="1" applyAlignment="1">
      <alignment horizontal="center" vertical="center"/>
    </xf>
    <xf numFmtId="167" fontId="6" fillId="0" borderId="9" xfId="0" applyNumberFormat="1" applyFont="1" applyFill="1" applyBorder="1" applyAlignment="1">
      <alignment horizontal="center" vertical="center"/>
    </xf>
    <xf numFmtId="0" fontId="6" fillId="0" borderId="0" xfId="0" applyFont="1" applyFill="1" applyBorder="1" applyAlignment="1">
      <alignment vertical="center"/>
    </xf>
    <xf numFmtId="167"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xf>
    <xf numFmtId="1" fontId="6" fillId="0" borderId="13" xfId="0" applyNumberFormat="1" applyFont="1" applyFill="1" applyBorder="1" applyAlignment="1">
      <alignment horizontal="left" vertical="center"/>
    </xf>
    <xf numFmtId="0" fontId="6" fillId="0" borderId="13" xfId="0" applyFont="1" applyFill="1" applyBorder="1" applyAlignment="1">
      <alignment horizontal="left" vertical="center"/>
    </xf>
    <xf numFmtId="0" fontId="6" fillId="0" borderId="8" xfId="0" applyFont="1" applyFill="1" applyBorder="1" applyAlignment="1">
      <alignment vertical="center"/>
    </xf>
    <xf numFmtId="166" fontId="6" fillId="0" borderId="3" xfId="0" applyNumberFormat="1" applyFont="1" applyFill="1" applyBorder="1" applyAlignment="1">
      <alignment horizontal="center" vertical="center"/>
    </xf>
    <xf numFmtId="0" fontId="6" fillId="0" borderId="13" xfId="0" applyFont="1" applyFill="1" applyBorder="1" applyAlignment="1">
      <alignment vertical="center"/>
    </xf>
    <xf numFmtId="0" fontId="6" fillId="0" borderId="6" xfId="0" applyFont="1" applyFill="1" applyBorder="1" applyAlignment="1">
      <alignment vertical="center"/>
    </xf>
    <xf numFmtId="168" fontId="6" fillId="0" borderId="0" xfId="0" applyNumberFormat="1" applyFont="1" applyFill="1" applyAlignment="1">
      <alignment vertical="center"/>
    </xf>
    <xf numFmtId="0" fontId="11" fillId="0" borderId="13" xfId="0" applyFont="1" applyFill="1" applyBorder="1" applyAlignment="1">
      <alignment horizontal="center" vertical="center"/>
    </xf>
    <xf numFmtId="49" fontId="23" fillId="0" borderId="13" xfId="0" applyNumberFormat="1" applyFont="1" applyFill="1" applyBorder="1" applyAlignment="1">
      <alignment vertical="center"/>
    </xf>
    <xf numFmtId="3" fontId="23" fillId="0" borderId="13" xfId="0" applyNumberFormat="1" applyFont="1" applyFill="1" applyBorder="1" applyAlignment="1">
      <alignment horizontal="center" vertical="center"/>
    </xf>
    <xf numFmtId="4" fontId="23" fillId="0" borderId="14" xfId="0" applyNumberFormat="1" applyFont="1" applyFill="1" applyBorder="1" applyAlignment="1">
      <alignment vertical="center"/>
    </xf>
    <xf numFmtId="4" fontId="23" fillId="0" borderId="10" xfId="0" applyNumberFormat="1" applyFont="1" applyFill="1" applyBorder="1" applyAlignment="1">
      <alignment vertical="center"/>
    </xf>
    <xf numFmtId="0" fontId="5" fillId="0" borderId="13" xfId="0" applyFont="1" applyFill="1" applyBorder="1" applyAlignment="1">
      <alignment vertical="center"/>
    </xf>
    <xf numFmtId="0" fontId="23" fillId="0" borderId="13" xfId="0" applyFont="1" applyFill="1" applyBorder="1" applyAlignment="1">
      <alignment horizontal="center" vertical="center"/>
    </xf>
    <xf numFmtId="0" fontId="23"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xf>
    <xf numFmtId="4" fontId="6" fillId="0" borderId="10" xfId="0" applyNumberFormat="1" applyFont="1" applyFill="1" applyBorder="1" applyAlignment="1">
      <alignment horizontal="center" vertical="center" wrapText="1"/>
    </xf>
    <xf numFmtId="4" fontId="23" fillId="0" borderId="10" xfId="0" applyNumberFormat="1" applyFont="1" applyFill="1" applyBorder="1" applyAlignment="1">
      <alignment horizontal="right" vertical="center"/>
    </xf>
    <xf numFmtId="0" fontId="23" fillId="0" borderId="13" xfId="0" applyFont="1" applyFill="1" applyBorder="1" applyAlignment="1">
      <alignmen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4" fontId="23" fillId="0" borderId="1" xfId="0" applyNumberFormat="1"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6" fillId="0" borderId="13" xfId="0" applyFont="1" applyFill="1" applyBorder="1" applyAlignment="1">
      <alignment vertical="center" wrapText="1"/>
    </xf>
    <xf numFmtId="0" fontId="6" fillId="0" borderId="13" xfId="0" applyFont="1" applyFill="1" applyBorder="1" applyAlignment="1">
      <alignment horizontal="right" vertical="center" wrapText="1"/>
    </xf>
    <xf numFmtId="0" fontId="6" fillId="0" borderId="0" xfId="0" applyFont="1" applyFill="1" applyAlignment="1">
      <alignment horizontal="center" vertical="center"/>
    </xf>
    <xf numFmtId="0" fontId="10" fillId="0" borderId="13" xfId="0" applyFont="1" applyFill="1" applyBorder="1" applyAlignment="1">
      <alignment vertical="center"/>
    </xf>
    <xf numFmtId="4" fontId="6" fillId="0" borderId="1" xfId="0" applyNumberFormat="1" applyFont="1" applyFill="1" applyBorder="1" applyAlignment="1">
      <alignment vertical="center"/>
    </xf>
    <xf numFmtId="4" fontId="6" fillId="0" borderId="1" xfId="0" applyNumberFormat="1" applyFont="1" applyFill="1" applyBorder="1" applyAlignment="1">
      <alignment horizontal="center" vertical="center"/>
    </xf>
    <xf numFmtId="4" fontId="23" fillId="0" borderId="26" xfId="0" applyNumberFormat="1" applyFont="1" applyFill="1" applyBorder="1" applyAlignment="1">
      <alignment vertical="center"/>
    </xf>
    <xf numFmtId="14" fontId="5" fillId="0" borderId="0" xfId="0" applyNumberFormat="1" applyFont="1" applyFill="1" applyAlignment="1">
      <alignment vertical="center"/>
    </xf>
    <xf numFmtId="0" fontId="6" fillId="0" borderId="0" xfId="0" applyFont="1" applyFill="1" applyAlignment="1">
      <alignment horizontal="right" vertical="center" wrapText="1"/>
    </xf>
    <xf numFmtId="4" fontId="6" fillId="0" borderId="0" xfId="0" applyNumberFormat="1" applyFont="1" applyFill="1" applyAlignment="1">
      <alignment horizontal="right" vertical="center" wrapText="1"/>
    </xf>
    <xf numFmtId="4" fontId="6" fillId="0" borderId="0" xfId="0" applyNumberFormat="1" applyFont="1" applyFill="1" applyAlignment="1">
      <alignment horizontal="right" vertical="center"/>
    </xf>
    <xf numFmtId="4" fontId="6" fillId="0" borderId="0" xfId="0" applyNumberFormat="1" applyFont="1" applyFill="1" applyBorder="1" applyAlignment="1">
      <alignment vertical="center"/>
    </xf>
    <xf numFmtId="0" fontId="4" fillId="0" borderId="26" xfId="0" applyFont="1" applyFill="1" applyBorder="1" applyAlignment="1">
      <alignment horizontal="center" vertical="center" wrapText="1"/>
    </xf>
    <xf numFmtId="0" fontId="6" fillId="0" borderId="13"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vertical="center" wrapText="1"/>
    </xf>
    <xf numFmtId="0" fontId="6" fillId="0" borderId="16" xfId="0" applyFont="1" applyFill="1" applyBorder="1" applyAlignment="1">
      <alignment vertical="center"/>
    </xf>
    <xf numFmtId="4" fontId="23" fillId="7" borderId="10" xfId="0" applyNumberFormat="1" applyFont="1" applyFill="1" applyBorder="1" applyAlignment="1">
      <alignment horizontal="right" vertical="center"/>
    </xf>
    <xf numFmtId="4" fontId="23" fillId="7" borderId="10" xfId="0" applyNumberFormat="1" applyFont="1" applyFill="1" applyBorder="1" applyAlignment="1">
      <alignment vertical="center"/>
    </xf>
    <xf numFmtId="4" fontId="23" fillId="3" borderId="10" xfId="0" applyNumberFormat="1" applyFont="1" applyFill="1" applyBorder="1" applyAlignment="1" applyProtection="1">
      <alignment horizontal="right" vertical="center"/>
      <protection locked="0"/>
    </xf>
    <xf numFmtId="0" fontId="0" fillId="0" borderId="0" xfId="0" applyFill="1" applyAlignment="1">
      <alignment horizontal="center" vertical="center"/>
    </xf>
    <xf numFmtId="0" fontId="6" fillId="0" borderId="0" xfId="0" applyFont="1" applyBorder="1"/>
    <xf numFmtId="0" fontId="6" fillId="0" borderId="10" xfId="0" applyFont="1" applyFill="1" applyBorder="1" applyAlignment="1">
      <alignment vertical="center"/>
    </xf>
    <xf numFmtId="4" fontId="6" fillId="0" borderId="10" xfId="0" applyNumberFormat="1" applyFont="1" applyFill="1" applyBorder="1" applyAlignment="1">
      <alignment vertical="center"/>
    </xf>
    <xf numFmtId="10" fontId="23" fillId="0" borderId="13" xfId="1" applyNumberFormat="1" applyFont="1" applyFill="1" applyBorder="1" applyAlignment="1">
      <alignment vertical="center"/>
    </xf>
    <xf numFmtId="10" fontId="23" fillId="0" borderId="13" xfId="0" applyNumberFormat="1" applyFont="1" applyFill="1" applyBorder="1" applyAlignment="1">
      <alignment horizontal="right" vertical="center"/>
    </xf>
    <xf numFmtId="4" fontId="6" fillId="9" borderId="10" xfId="0" applyNumberFormat="1" applyFont="1" applyFill="1" applyBorder="1" applyAlignment="1">
      <alignment horizontal="center" vertical="center" wrapText="1"/>
    </xf>
    <xf numFmtId="0" fontId="24" fillId="10" borderId="1" xfId="0" applyFont="1" applyFill="1" applyBorder="1" applyAlignment="1">
      <alignment horizontal="center" vertical="center"/>
    </xf>
    <xf numFmtId="0" fontId="6" fillId="10" borderId="1" xfId="0" applyFont="1" applyFill="1" applyBorder="1" applyAlignment="1">
      <alignment vertical="center"/>
    </xf>
    <xf numFmtId="0" fontId="6" fillId="10" borderId="1" xfId="0" applyFont="1" applyFill="1" applyBorder="1" applyAlignment="1">
      <alignment horizontal="center" vertical="center"/>
    </xf>
    <xf numFmtId="0" fontId="6" fillId="10" borderId="1" xfId="0" applyFont="1" applyFill="1" applyBorder="1" applyAlignment="1">
      <alignment horizontal="left" vertical="center"/>
    </xf>
    <xf numFmtId="0" fontId="30" fillId="10" borderId="12" xfId="0" applyFont="1" applyFill="1" applyBorder="1" applyAlignment="1" applyProtection="1">
      <alignment vertical="center" wrapText="1"/>
    </xf>
    <xf numFmtId="14" fontId="6" fillId="10" borderId="1" xfId="0" applyNumberFormat="1" applyFont="1" applyFill="1" applyBorder="1" applyAlignment="1">
      <alignment horizontal="center" vertical="center"/>
    </xf>
    <xf numFmtId="0" fontId="21" fillId="10" borderId="1" xfId="0" applyFont="1" applyFill="1" applyBorder="1" applyAlignment="1">
      <alignment horizontal="left" vertical="center"/>
    </xf>
    <xf numFmtId="0" fontId="5" fillId="10" borderId="1" xfId="0" applyFont="1" applyFill="1" applyBorder="1" applyAlignment="1">
      <alignment vertical="center"/>
    </xf>
    <xf numFmtId="0" fontId="5"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5" fillId="10" borderId="1" xfId="0" applyFont="1" applyFill="1" applyBorder="1" applyAlignment="1">
      <alignment horizontal="left" vertical="center"/>
    </xf>
    <xf numFmtId="0" fontId="14" fillId="10" borderId="1" xfId="0" applyFont="1" applyFill="1" applyBorder="1" applyAlignment="1">
      <alignment horizontal="left" vertical="center"/>
    </xf>
    <xf numFmtId="0" fontId="6" fillId="10" borderId="1" xfId="0" applyFont="1" applyFill="1" applyBorder="1" applyAlignment="1">
      <alignment horizontal="right" vertical="center"/>
    </xf>
    <xf numFmtId="0" fontId="26" fillId="10" borderId="0" xfId="0" applyFont="1" applyFill="1" applyBorder="1" applyAlignment="1">
      <alignment horizontal="center" vertical="center"/>
    </xf>
    <xf numFmtId="164" fontId="6" fillId="7" borderId="16" xfId="0" applyNumberFormat="1" applyFont="1" applyFill="1" applyBorder="1" applyAlignment="1">
      <alignment vertical="center"/>
    </xf>
    <xf numFmtId="164" fontId="14" fillId="7" borderId="16" xfId="0" applyNumberFormat="1" applyFont="1" applyFill="1" applyBorder="1" applyAlignment="1">
      <alignment vertical="center"/>
    </xf>
    <xf numFmtId="0" fontId="6" fillId="7" borderId="16" xfId="0" applyFont="1" applyFill="1" applyBorder="1" applyAlignment="1">
      <alignment vertical="center"/>
    </xf>
    <xf numFmtId="0" fontId="4" fillId="9" borderId="10" xfId="0" applyFont="1" applyFill="1" applyBorder="1" applyAlignment="1">
      <alignment horizontal="center" vertical="center" wrapText="1"/>
    </xf>
    <xf numFmtId="0" fontId="31" fillId="9" borderId="10" xfId="0" applyFont="1" applyFill="1" applyBorder="1" applyAlignment="1">
      <alignment horizontal="center" vertical="center" wrapText="1"/>
    </xf>
    <xf numFmtId="0" fontId="37" fillId="0" borderId="30" xfId="0" applyFont="1" applyBorder="1" applyAlignment="1" applyProtection="1">
      <alignment vertical="center"/>
    </xf>
    <xf numFmtId="0" fontId="38" fillId="11" borderId="31" xfId="0" applyFont="1" applyFill="1" applyBorder="1" applyAlignment="1">
      <alignment horizontal="center" vertical="center"/>
    </xf>
    <xf numFmtId="165" fontId="37" fillId="0" borderId="29" xfId="0" applyNumberFormat="1" applyFont="1" applyFill="1" applyBorder="1" applyAlignment="1" applyProtection="1">
      <alignment horizontal="right" vertical="center"/>
    </xf>
    <xf numFmtId="165" fontId="37" fillId="0" borderId="31" xfId="0" applyNumberFormat="1" applyFont="1" applyFill="1" applyBorder="1" applyAlignment="1" applyProtection="1">
      <alignment horizontal="right" vertical="center"/>
      <protection locked="0"/>
    </xf>
    <xf numFmtId="0" fontId="39" fillId="0" borderId="30" xfId="0" applyFont="1" applyFill="1" applyBorder="1" applyAlignment="1" applyProtection="1">
      <alignment vertical="center"/>
    </xf>
    <xf numFmtId="0" fontId="39" fillId="0" borderId="0" xfId="0" applyFont="1" applyFill="1" applyBorder="1" applyAlignment="1" applyProtection="1">
      <alignment vertical="center"/>
    </xf>
    <xf numFmtId="0" fontId="37" fillId="0" borderId="30" xfId="0" applyFont="1" applyFill="1" applyBorder="1" applyAlignment="1" applyProtection="1">
      <alignment vertical="center"/>
    </xf>
    <xf numFmtId="165" fontId="37" fillId="0" borderId="29" xfId="0" applyNumberFormat="1" applyFont="1" applyFill="1" applyBorder="1" applyAlignment="1">
      <alignment vertical="center"/>
    </xf>
    <xf numFmtId="0" fontId="39" fillId="0" borderId="30" xfId="0" applyFont="1" applyFill="1" applyBorder="1" applyAlignment="1" applyProtection="1">
      <alignment vertical="center" wrapText="1"/>
    </xf>
    <xf numFmtId="165" fontId="37" fillId="0" borderId="29" xfId="0" applyNumberFormat="1" applyFont="1" applyFill="1" applyBorder="1" applyAlignment="1" applyProtection="1">
      <alignment vertical="center"/>
    </xf>
    <xf numFmtId="0" fontId="37" fillId="0" borderId="30" xfId="0" applyFont="1" applyBorder="1" applyAlignment="1" applyProtection="1">
      <alignment vertical="center" wrapText="1"/>
    </xf>
    <xf numFmtId="0" fontId="38" fillId="11" borderId="31" xfId="0" applyNumberFormat="1" applyFont="1" applyFill="1" applyBorder="1" applyAlignment="1">
      <alignment horizontal="center" vertical="center"/>
    </xf>
    <xf numFmtId="0" fontId="37" fillId="0" borderId="30" xfId="0" applyFont="1" applyFill="1" applyBorder="1" applyAlignment="1" applyProtection="1">
      <alignment vertical="center" wrapText="1"/>
    </xf>
    <xf numFmtId="4" fontId="23" fillId="0" borderId="16" xfId="0" applyNumberFormat="1" applyFont="1" applyFill="1" applyBorder="1" applyAlignment="1">
      <alignment vertical="center"/>
    </xf>
    <xf numFmtId="0" fontId="6" fillId="0" borderId="1" xfId="0" applyFont="1" applyFill="1" applyBorder="1" applyAlignment="1">
      <alignment horizontal="center" vertical="center" wrapText="1"/>
    </xf>
    <xf numFmtId="4" fontId="39" fillId="0" borderId="0" xfId="0" applyNumberFormat="1" applyFont="1" applyBorder="1"/>
    <xf numFmtId="0" fontId="6" fillId="9" borderId="10" xfId="0" applyFont="1" applyFill="1" applyBorder="1" applyAlignment="1">
      <alignment horizontal="center" vertical="center"/>
    </xf>
    <xf numFmtId="1" fontId="6" fillId="0" borderId="10" xfId="0" applyNumberFormat="1" applyFont="1" applyBorder="1" applyAlignment="1">
      <alignment horizontal="left" vertical="center"/>
    </xf>
    <xf numFmtId="0" fontId="6" fillId="9" borderId="10" xfId="0" applyFont="1" applyFill="1" applyBorder="1" applyAlignment="1">
      <alignment horizontal="left" vertical="center"/>
    </xf>
    <xf numFmtId="0" fontId="6" fillId="2" borderId="10" xfId="0" applyFont="1" applyFill="1" applyBorder="1" applyAlignment="1">
      <alignment vertical="center"/>
    </xf>
    <xf numFmtId="0" fontId="6" fillId="9" borderId="10" xfId="0" applyFont="1" applyFill="1" applyBorder="1" applyAlignment="1">
      <alignment vertical="center"/>
    </xf>
    <xf numFmtId="0" fontId="11" fillId="9" borderId="10" xfId="0" applyFont="1" applyFill="1" applyBorder="1" applyAlignment="1">
      <alignment horizontal="center" vertical="center"/>
    </xf>
    <xf numFmtId="0" fontId="32" fillId="9" borderId="10" xfId="0" applyFont="1" applyFill="1" applyBorder="1" applyAlignment="1">
      <alignment horizontal="center" vertical="center" wrapText="1"/>
    </xf>
    <xf numFmtId="3" fontId="23" fillId="3" borderId="10" xfId="0" applyNumberFormat="1" applyFont="1" applyFill="1" applyBorder="1" applyAlignment="1" applyProtection="1">
      <alignment horizontal="center" vertical="center"/>
      <protection locked="0"/>
    </xf>
    <xf numFmtId="4" fontId="6" fillId="9" borderId="10" xfId="0" applyNumberFormat="1" applyFont="1" applyFill="1" applyBorder="1" applyAlignment="1">
      <alignment vertical="center" wrapText="1"/>
    </xf>
    <xf numFmtId="0" fontId="10" fillId="9" borderId="10" xfId="0" applyFont="1" applyFill="1" applyBorder="1" applyAlignment="1">
      <alignment vertical="center"/>
    </xf>
    <xf numFmtId="0" fontId="6" fillId="12" borderId="10" xfId="0" applyFont="1" applyFill="1" applyBorder="1" applyAlignment="1">
      <alignment horizontal="center" vertical="center" wrapText="1"/>
    </xf>
    <xf numFmtId="0" fontId="6" fillId="12" borderId="10" xfId="0" applyFont="1" applyFill="1" applyBorder="1" applyAlignment="1">
      <alignment horizontal="center" vertical="center"/>
    </xf>
    <xf numFmtId="4" fontId="23" fillId="6" borderId="10" xfId="0" applyNumberFormat="1" applyFont="1" applyFill="1" applyBorder="1" applyAlignment="1">
      <alignment horizontal="right" vertical="center"/>
    </xf>
    <xf numFmtId="0" fontId="23" fillId="3" borderId="10" xfId="0" applyFont="1" applyFill="1" applyBorder="1" applyAlignment="1" applyProtection="1">
      <alignment horizontal="center" vertical="center"/>
      <protection locked="0"/>
    </xf>
    <xf numFmtId="0" fontId="6" fillId="0" borderId="10" xfId="0" applyFont="1" applyBorder="1" applyAlignment="1">
      <alignment vertical="center"/>
    </xf>
    <xf numFmtId="4" fontId="23" fillId="7" borderId="10" xfId="0" applyNumberFormat="1" applyFont="1" applyFill="1" applyBorder="1" applyAlignment="1" applyProtection="1">
      <alignment vertical="center"/>
    </xf>
    <xf numFmtId="0" fontId="6" fillId="0" borderId="10" xfId="0" applyFont="1" applyBorder="1" applyAlignment="1">
      <alignment horizontal="center" vertical="center"/>
    </xf>
    <xf numFmtId="0" fontId="6" fillId="9" borderId="10" xfId="0" applyFont="1" applyFill="1" applyBorder="1" applyAlignment="1">
      <alignment horizontal="center" vertical="center" wrapText="1"/>
    </xf>
    <xf numFmtId="0" fontId="23" fillId="3" borderId="10" xfId="0" applyFont="1" applyFill="1" applyBorder="1" applyAlignment="1" applyProtection="1">
      <alignment vertical="center"/>
      <protection locked="0"/>
    </xf>
    <xf numFmtId="0" fontId="23" fillId="7" borderId="10" xfId="0" applyFont="1" applyFill="1" applyBorder="1" applyAlignment="1">
      <alignment horizontal="center" vertical="center"/>
    </xf>
    <xf numFmtId="0" fontId="23" fillId="0" borderId="10" xfId="0" applyFont="1" applyBorder="1" applyAlignment="1">
      <alignment horizontal="center" vertical="center"/>
    </xf>
    <xf numFmtId="0" fontId="14" fillId="9" borderId="10" xfId="0" applyFont="1" applyFill="1" applyBorder="1" applyAlignment="1">
      <alignment vertical="center"/>
    </xf>
    <xf numFmtId="0" fontId="6" fillId="12" borderId="10" xfId="0" applyNumberFormat="1" applyFont="1" applyFill="1" applyBorder="1" applyAlignment="1">
      <alignment horizontal="center" vertical="center"/>
    </xf>
    <xf numFmtId="4" fontId="13" fillId="7" borderId="10" xfId="0" applyNumberFormat="1" applyFont="1" applyFill="1" applyBorder="1" applyAlignment="1">
      <alignment vertical="center"/>
    </xf>
    <xf numFmtId="0" fontId="6" fillId="0" borderId="10" xfId="0" applyNumberFormat="1" applyFont="1" applyBorder="1" applyAlignment="1">
      <alignment horizontal="center" vertical="center"/>
    </xf>
    <xf numFmtId="164" fontId="6" fillId="7" borderId="10" xfId="0" applyNumberFormat="1" applyFont="1" applyFill="1" applyBorder="1" applyAlignment="1">
      <alignment vertical="center"/>
    </xf>
    <xf numFmtId="164" fontId="14" fillId="7" borderId="10" xfId="0" applyNumberFormat="1" applyFont="1" applyFill="1" applyBorder="1" applyAlignment="1">
      <alignment horizontal="left" vertical="center"/>
    </xf>
    <xf numFmtId="0" fontId="14" fillId="0" borderId="10" xfId="0" applyFont="1" applyBorder="1" applyAlignment="1">
      <alignment vertical="center"/>
    </xf>
    <xf numFmtId="0" fontId="23" fillId="3" borderId="10" xfId="0" applyNumberFormat="1" applyFont="1" applyFill="1" applyBorder="1" applyAlignment="1" applyProtection="1">
      <alignment vertical="center"/>
      <protection locked="0"/>
    </xf>
    <xf numFmtId="0" fontId="6" fillId="7" borderId="10" xfId="0" applyFont="1" applyFill="1" applyBorder="1" applyAlignment="1">
      <alignment vertical="center"/>
    </xf>
    <xf numFmtId="4" fontId="23" fillId="3" borderId="10" xfId="0" applyNumberFormat="1" applyFont="1" applyFill="1" applyBorder="1" applyAlignment="1" applyProtection="1">
      <alignment horizontal="right" vertical="center" wrapText="1"/>
      <protection locked="0"/>
    </xf>
    <xf numFmtId="4" fontId="23" fillId="7" borderId="10" xfId="0" applyNumberFormat="1" applyFont="1" applyFill="1" applyBorder="1" applyAlignment="1" applyProtection="1">
      <alignment horizontal="right" vertical="center" wrapText="1"/>
    </xf>
    <xf numFmtId="0" fontId="20" fillId="9" borderId="10" xfId="0" applyFont="1" applyFill="1" applyBorder="1" applyAlignment="1">
      <alignment vertical="center"/>
    </xf>
    <xf numFmtId="4" fontId="7" fillId="7" borderId="10" xfId="0" applyNumberFormat="1" applyFont="1" applyFill="1" applyBorder="1" applyAlignment="1">
      <alignment vertical="center"/>
    </xf>
    <xf numFmtId="4" fontId="6" fillId="9" borderId="10" xfId="0" applyNumberFormat="1" applyFont="1" applyFill="1" applyBorder="1" applyAlignment="1">
      <alignment vertical="center"/>
    </xf>
    <xf numFmtId="0" fontId="0" fillId="0" borderId="0" xfId="0" applyFill="1"/>
    <xf numFmtId="0" fontId="7" fillId="0" borderId="27"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0" xfId="0" applyFont="1" applyBorder="1" applyAlignment="1">
      <alignment horizontal="center" vertical="center"/>
    </xf>
    <xf numFmtId="0" fontId="6" fillId="9" borderId="10" xfId="0" applyFont="1" applyFill="1" applyBorder="1" applyAlignment="1">
      <alignment horizontal="left" vertical="center"/>
    </xf>
    <xf numFmtId="0" fontId="6" fillId="9" borderId="10" xfId="0" applyFont="1" applyFill="1" applyBorder="1" applyAlignment="1">
      <alignment horizontal="center" vertical="center" wrapText="1"/>
    </xf>
    <xf numFmtId="164" fontId="6" fillId="7" borderId="10" xfId="0" applyNumberFormat="1" applyFont="1" applyFill="1" applyBorder="1" applyAlignment="1">
      <alignment horizontal="left" vertical="center"/>
    </xf>
    <xf numFmtId="0" fontId="26" fillId="0" borderId="10" xfId="0" applyFont="1" applyFill="1" applyBorder="1" applyAlignment="1">
      <alignment horizontal="center" vertical="center"/>
    </xf>
    <xf numFmtId="1" fontId="26" fillId="0" borderId="10" xfId="0" applyNumberFormat="1" applyFont="1" applyFill="1" applyBorder="1" applyAlignment="1">
      <alignment horizontal="center" vertical="center"/>
    </xf>
    <xf numFmtId="1" fontId="7" fillId="0" borderId="26" xfId="0" applyNumberFormat="1" applyFont="1" applyFill="1" applyBorder="1" applyAlignment="1" applyProtection="1">
      <alignment vertical="center"/>
      <protection locked="0"/>
    </xf>
    <xf numFmtId="3" fontId="23" fillId="0" borderId="10" xfId="0" applyNumberFormat="1" applyFont="1" applyFill="1" applyBorder="1" applyAlignment="1" applyProtection="1">
      <alignment horizontal="center" vertical="center"/>
      <protection locked="0"/>
    </xf>
    <xf numFmtId="4" fontId="23" fillId="0" borderId="10" xfId="0" applyNumberFormat="1" applyFont="1" applyFill="1" applyBorder="1" applyAlignment="1" applyProtection="1">
      <alignment vertical="center"/>
      <protection locked="0"/>
    </xf>
    <xf numFmtId="4" fontId="6" fillId="0" borderId="10" xfId="0" applyNumberFormat="1" applyFont="1" applyFill="1" applyBorder="1" applyAlignment="1">
      <alignment vertical="center" wrapText="1"/>
    </xf>
    <xf numFmtId="4" fontId="23" fillId="9" borderId="10" xfId="0" applyNumberFormat="1" applyFont="1" applyFill="1" applyBorder="1" applyAlignment="1">
      <alignment horizontal="right" vertical="center"/>
    </xf>
    <xf numFmtId="4" fontId="23" fillId="3" borderId="10" xfId="0" applyNumberFormat="1" applyFont="1" applyFill="1" applyBorder="1" applyAlignment="1" applyProtection="1">
      <alignment horizontal="right" vertical="center"/>
      <protection locked="0"/>
    </xf>
    <xf numFmtId="4" fontId="23" fillId="0" borderId="10" xfId="0" applyNumberFormat="1" applyFont="1" applyFill="1" applyBorder="1" applyAlignment="1" applyProtection="1">
      <alignment horizontal="right" vertical="center" wrapText="1"/>
    </xf>
    <xf numFmtId="4" fontId="23" fillId="0" borderId="10" xfId="0" applyNumberFormat="1" applyFont="1" applyFill="1" applyBorder="1" applyAlignment="1" applyProtection="1">
      <alignment vertical="center"/>
    </xf>
    <xf numFmtId="4" fontId="13" fillId="0" borderId="10" xfId="0" applyNumberFormat="1" applyFont="1" applyFill="1" applyBorder="1" applyAlignment="1">
      <alignment vertical="center"/>
    </xf>
    <xf numFmtId="0" fontId="23" fillId="0" borderId="10" xfId="0" applyFont="1" applyFill="1" applyBorder="1" applyAlignment="1" applyProtection="1">
      <alignment vertical="center"/>
      <protection locked="0"/>
    </xf>
    <xf numFmtId="0" fontId="23" fillId="0" borderId="10" xfId="0" applyFont="1" applyFill="1" applyBorder="1" applyAlignment="1">
      <alignment horizontal="center" vertical="center"/>
    </xf>
    <xf numFmtId="0" fontId="6" fillId="13" borderId="10" xfId="0" applyFont="1" applyFill="1" applyBorder="1" applyAlignment="1">
      <alignment horizontal="center" vertical="center" wrapText="1"/>
    </xf>
    <xf numFmtId="4" fontId="6" fillId="13" borderId="10" xfId="0" applyNumberFormat="1" applyFont="1" applyFill="1" applyBorder="1" applyAlignment="1">
      <alignment horizontal="center" vertical="center" wrapText="1"/>
    </xf>
    <xf numFmtId="0" fontId="6" fillId="13" borderId="10" xfId="0" applyFont="1" applyFill="1" applyBorder="1" applyAlignment="1">
      <alignment horizontal="left" vertical="center"/>
    </xf>
    <xf numFmtId="0" fontId="6" fillId="13" borderId="10" xfId="0" applyFont="1" applyFill="1" applyBorder="1" applyAlignment="1">
      <alignment vertical="center"/>
    </xf>
    <xf numFmtId="0" fontId="6" fillId="13" borderId="10" xfId="0" applyFont="1" applyFill="1" applyBorder="1" applyAlignment="1">
      <alignment horizontal="center" vertical="center"/>
    </xf>
    <xf numFmtId="0" fontId="0" fillId="0" borderId="0" xfId="0" applyFont="1" applyFill="1"/>
    <xf numFmtId="0" fontId="6" fillId="2" borderId="27" xfId="0" applyFont="1" applyFill="1" applyBorder="1" applyAlignment="1">
      <alignment vertical="center"/>
    </xf>
    <xf numFmtId="0" fontId="6" fillId="2" borderId="11" xfId="0" applyFont="1" applyFill="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4" borderId="27" xfId="0" applyFont="1" applyFill="1" applyBorder="1" applyAlignment="1">
      <alignment vertical="center"/>
    </xf>
    <xf numFmtId="0" fontId="6" fillId="4" borderId="11" xfId="0" applyFont="1" applyFill="1" applyBorder="1" applyAlignment="1">
      <alignment vertical="center"/>
    </xf>
    <xf numFmtId="0" fontId="6" fillId="0" borderId="27" xfId="0" applyFont="1" applyBorder="1" applyAlignment="1">
      <alignment vertical="center"/>
    </xf>
    <xf numFmtId="0" fontId="6" fillId="0" borderId="11" xfId="0" applyFont="1" applyBorder="1" applyAlignment="1">
      <alignment vertical="center"/>
    </xf>
    <xf numFmtId="0" fontId="6" fillId="9" borderId="27" xfId="0" applyFont="1" applyFill="1" applyBorder="1" applyAlignment="1">
      <alignment vertical="center"/>
    </xf>
    <xf numFmtId="0" fontId="6" fillId="9" borderId="11" xfId="0" applyFont="1" applyFill="1" applyBorder="1" applyAlignment="1">
      <alignment vertical="center"/>
    </xf>
    <xf numFmtId="0" fontId="11" fillId="13" borderId="10" xfId="0" applyFont="1" applyFill="1" applyBorder="1" applyAlignment="1">
      <alignment vertical="center"/>
    </xf>
    <xf numFmtId="0" fontId="41" fillId="13" borderId="10" xfId="0" applyFont="1" applyFill="1" applyBorder="1" applyAlignment="1">
      <alignment vertical="center"/>
    </xf>
    <xf numFmtId="0" fontId="6" fillId="0" borderId="13" xfId="0" applyFont="1" applyFill="1" applyBorder="1" applyAlignment="1">
      <alignment horizontal="center" vertical="center" wrapText="1"/>
    </xf>
    <xf numFmtId="4" fontId="23" fillId="0" borderId="13" xfId="0" applyNumberFormat="1" applyFont="1" applyFill="1" applyBorder="1" applyAlignment="1">
      <alignment horizontal="right" vertical="center"/>
    </xf>
    <xf numFmtId="0" fontId="13" fillId="0" borderId="0" xfId="0" applyFont="1" applyFill="1" applyAlignment="1">
      <alignment horizontal="center" vertical="center" wrapText="1"/>
    </xf>
    <xf numFmtId="0" fontId="5" fillId="9" borderId="0" xfId="0" applyFont="1" applyFill="1" applyBorder="1" applyAlignment="1">
      <alignment horizontal="center" vertical="center" wrapText="1"/>
    </xf>
    <xf numFmtId="1" fontId="25" fillId="3" borderId="48" xfId="0" applyNumberFormat="1" applyFont="1" applyFill="1" applyBorder="1" applyAlignment="1" applyProtection="1">
      <alignment horizontal="left" vertical="center"/>
      <protection locked="0"/>
    </xf>
    <xf numFmtId="0" fontId="26" fillId="9" borderId="50" xfId="0" applyFont="1" applyFill="1" applyBorder="1" applyAlignment="1">
      <alignment horizontal="center" vertical="center"/>
    </xf>
    <xf numFmtId="1" fontId="26" fillId="0" borderId="52" xfId="0" applyNumberFormat="1" applyFont="1" applyBorder="1" applyAlignment="1">
      <alignment horizontal="center" vertical="center"/>
    </xf>
    <xf numFmtId="0" fontId="6" fillId="9" borderId="11" xfId="0" applyFont="1" applyFill="1" applyBorder="1" applyAlignment="1">
      <alignment horizontal="left" vertical="center"/>
    </xf>
    <xf numFmtId="4" fontId="23" fillId="7" borderId="42" xfId="0" applyNumberFormat="1" applyFont="1" applyFill="1" applyBorder="1" applyAlignment="1">
      <alignment vertical="center"/>
    </xf>
    <xf numFmtId="0" fontId="1" fillId="0" borderId="57" xfId="0" applyFont="1" applyBorder="1"/>
    <xf numFmtId="0" fontId="6" fillId="10" borderId="57" xfId="0" applyFont="1" applyFill="1" applyBorder="1" applyAlignment="1">
      <alignment vertical="center"/>
    </xf>
    <xf numFmtId="0" fontId="6" fillId="10" borderId="57" xfId="0" applyFont="1" applyFill="1" applyBorder="1" applyAlignment="1">
      <alignment horizontal="left" vertical="center"/>
    </xf>
    <xf numFmtId="0" fontId="6" fillId="10" borderId="57" xfId="0" applyFont="1" applyFill="1" applyBorder="1" applyAlignment="1">
      <alignment horizontal="center" vertical="center"/>
    </xf>
    <xf numFmtId="0" fontId="21" fillId="10" borderId="57" xfId="0" applyFont="1" applyFill="1" applyBorder="1" applyAlignment="1">
      <alignment horizontal="left" vertical="center"/>
    </xf>
    <xf numFmtId="0" fontId="30" fillId="10" borderId="57" xfId="0" applyFont="1" applyFill="1" applyBorder="1" applyAlignment="1" applyProtection="1">
      <alignment vertical="center" wrapText="1"/>
    </xf>
    <xf numFmtId="0" fontId="1" fillId="0" borderId="60" xfId="0" applyFont="1" applyBorder="1"/>
    <xf numFmtId="0" fontId="6" fillId="10" borderId="60" xfId="0" applyFont="1" applyFill="1" applyBorder="1" applyAlignment="1">
      <alignment vertical="center"/>
    </xf>
    <xf numFmtId="0" fontId="6" fillId="10" borderId="60" xfId="0" applyFont="1" applyFill="1" applyBorder="1" applyAlignment="1">
      <alignment horizontal="left" vertical="center"/>
    </xf>
    <xf numFmtId="0" fontId="6" fillId="10" borderId="60" xfId="0" applyFont="1" applyFill="1" applyBorder="1" applyAlignment="1">
      <alignment horizontal="center" vertical="center"/>
    </xf>
    <xf numFmtId="0" fontId="21" fillId="10" borderId="60" xfId="0" applyFont="1" applyFill="1" applyBorder="1" applyAlignment="1">
      <alignment horizontal="left" vertical="center"/>
    </xf>
    <xf numFmtId="0" fontId="30" fillId="10" borderId="60" xfId="0" applyFont="1" applyFill="1" applyBorder="1" applyAlignment="1" applyProtection="1">
      <alignment vertical="center" wrapText="1"/>
    </xf>
    <xf numFmtId="164" fontId="6" fillId="10" borderId="60" xfId="0" applyNumberFormat="1" applyFont="1" applyFill="1" applyBorder="1" applyAlignment="1">
      <alignment vertical="center"/>
    </xf>
    <xf numFmtId="0" fontId="23" fillId="3" borderId="59" xfId="0" applyFont="1" applyFill="1" applyBorder="1" applyAlignment="1" applyProtection="1">
      <alignment horizontal="center" vertical="center"/>
      <protection locked="0"/>
    </xf>
    <xf numFmtId="4" fontId="23" fillId="3" borderId="60" xfId="0" applyNumberFormat="1" applyFont="1" applyFill="1" applyBorder="1" applyAlignment="1" applyProtection="1">
      <alignment horizontal="right" vertical="center"/>
      <protection locked="0"/>
    </xf>
    <xf numFmtId="0" fontId="23" fillId="9" borderId="59" xfId="0" applyFont="1" applyFill="1" applyBorder="1" applyAlignment="1">
      <alignment horizontal="center" vertical="center"/>
    </xf>
    <xf numFmtId="4" fontId="23" fillId="7" borderId="60" xfId="0" applyNumberFormat="1" applyFont="1" applyFill="1" applyBorder="1" applyAlignment="1">
      <alignment horizontal="right" vertical="center"/>
    </xf>
    <xf numFmtId="0" fontId="6" fillId="0" borderId="59" xfId="0" applyFont="1" applyBorder="1" applyAlignment="1">
      <alignment vertical="center"/>
    </xf>
    <xf numFmtId="0" fontId="6" fillId="10" borderId="60" xfId="0" applyFont="1" applyFill="1" applyBorder="1"/>
    <xf numFmtId="0" fontId="6" fillId="0" borderId="60" xfId="0" applyFont="1" applyBorder="1" applyAlignment="1">
      <alignment vertical="center"/>
    </xf>
    <xf numFmtId="0" fontId="6" fillId="0" borderId="60" xfId="0" applyFont="1" applyBorder="1"/>
    <xf numFmtId="1" fontId="6" fillId="3" borderId="60" xfId="0" applyNumberFormat="1" applyFont="1" applyFill="1" applyBorder="1" applyAlignment="1" applyProtection="1">
      <alignment horizontal="center" vertical="center"/>
      <protection locked="0"/>
    </xf>
    <xf numFmtId="49" fontId="6" fillId="3" borderId="60" xfId="0" applyNumberFormat="1" applyFont="1" applyFill="1" applyBorder="1" applyAlignment="1" applyProtection="1">
      <alignment horizontal="left" vertical="center"/>
      <protection locked="0"/>
    </xf>
    <xf numFmtId="4" fontId="6" fillId="3" borderId="60" xfId="0" applyNumberFormat="1" applyFont="1" applyFill="1" applyBorder="1" applyAlignment="1" applyProtection="1">
      <alignment vertical="center"/>
      <protection locked="0"/>
    </xf>
    <xf numFmtId="0" fontId="13" fillId="0" borderId="60" xfId="0" applyFont="1" applyBorder="1" applyAlignment="1">
      <alignment vertical="center" wrapText="1"/>
    </xf>
    <xf numFmtId="0" fontId="6" fillId="2" borderId="59" xfId="0" applyFont="1" applyFill="1" applyBorder="1" applyAlignment="1">
      <alignment vertical="center"/>
    </xf>
    <xf numFmtId="0" fontId="1" fillId="10" borderId="60" xfId="0" applyFont="1" applyFill="1" applyBorder="1" applyAlignment="1"/>
    <xf numFmtId="0" fontId="1" fillId="10" borderId="60" xfId="0" applyFont="1" applyFill="1" applyBorder="1" applyAlignment="1">
      <alignment horizontal="left" vertical="center"/>
    </xf>
    <xf numFmtId="0" fontId="1" fillId="0" borderId="60" xfId="0" applyFont="1" applyBorder="1" applyAlignment="1"/>
    <xf numFmtId="0" fontId="1" fillId="0" borderId="60" xfId="0" applyFont="1" applyBorder="1" applyAlignment="1">
      <alignment horizontal="left"/>
    </xf>
    <xf numFmtId="0" fontId="1" fillId="0" borderId="60" xfId="0" applyFont="1" applyBorder="1" applyAlignment="1">
      <alignment horizontal="left" vertical="center"/>
    </xf>
    <xf numFmtId="0" fontId="27" fillId="0" borderId="60" xfId="0" applyFont="1" applyBorder="1" applyAlignment="1">
      <alignment vertical="center"/>
    </xf>
    <xf numFmtId="0" fontId="34" fillId="0" borderId="60" xfId="0" applyFont="1" applyBorder="1" applyAlignment="1">
      <alignment vertical="center" wrapText="1"/>
    </xf>
    <xf numFmtId="0" fontId="34" fillId="8" borderId="60" xfId="0" applyFont="1" applyFill="1" applyBorder="1" applyAlignment="1">
      <alignment vertical="center" wrapText="1"/>
    </xf>
    <xf numFmtId="0" fontId="34" fillId="0" borderId="60" xfId="0" applyFont="1" applyBorder="1" applyAlignment="1">
      <alignment vertical="center"/>
    </xf>
    <xf numFmtId="0" fontId="0" fillId="0" borderId="60" xfId="0" applyFont="1" applyBorder="1" applyAlignment="1">
      <alignment vertical="center"/>
    </xf>
    <xf numFmtId="0" fontId="1" fillId="0" borderId="63" xfId="0" applyFont="1" applyBorder="1"/>
    <xf numFmtId="0" fontId="1" fillId="0" borderId="63" xfId="0" applyFont="1" applyBorder="1" applyAlignment="1">
      <alignment horizontal="left"/>
    </xf>
    <xf numFmtId="0" fontId="1" fillId="0" borderId="63" xfId="0" applyFont="1" applyBorder="1" applyAlignment="1">
      <alignment horizontal="center"/>
    </xf>
    <xf numFmtId="0" fontId="1" fillId="0" borderId="63" xfId="0" applyFont="1" applyBorder="1" applyAlignment="1">
      <alignment horizontal="left" vertical="center"/>
    </xf>
    <xf numFmtId="0" fontId="6" fillId="0" borderId="63" xfId="0" applyFont="1" applyBorder="1"/>
    <xf numFmtId="0" fontId="36" fillId="0" borderId="67" xfId="0" applyFont="1" applyFill="1" applyBorder="1" applyAlignment="1" applyProtection="1">
      <alignment vertical="center" wrapText="1"/>
    </xf>
    <xf numFmtId="0" fontId="1" fillId="0" borderId="67" xfId="0" applyFont="1" applyBorder="1"/>
    <xf numFmtId="0" fontId="42" fillId="0" borderId="67" xfId="0" applyFont="1" applyFill="1" applyBorder="1" applyAlignment="1" applyProtection="1">
      <alignment vertical="center" wrapText="1"/>
    </xf>
    <xf numFmtId="0" fontId="36" fillId="0" borderId="69" xfId="0" applyFont="1" applyFill="1" applyBorder="1" applyAlignment="1" applyProtection="1">
      <alignment vertical="center" wrapText="1"/>
    </xf>
    <xf numFmtId="0" fontId="6" fillId="0" borderId="73" xfId="0" applyFont="1" applyFill="1" applyBorder="1" applyAlignment="1">
      <alignment vertical="center" wrapText="1"/>
    </xf>
    <xf numFmtId="0" fontId="23" fillId="0" borderId="73" xfId="0" applyFont="1" applyFill="1" applyBorder="1" applyAlignment="1">
      <alignment vertical="center"/>
    </xf>
    <xf numFmtId="0" fontId="23" fillId="0" borderId="73" xfId="0" applyFont="1" applyFill="1" applyBorder="1" applyAlignment="1">
      <alignment horizontal="center" vertical="center" wrapText="1"/>
    </xf>
    <xf numFmtId="0" fontId="23" fillId="0" borderId="73" xfId="0" applyFont="1" applyFill="1" applyBorder="1" applyAlignment="1">
      <alignment horizontal="center" vertical="center"/>
    </xf>
    <xf numFmtId="0" fontId="23" fillId="0" borderId="73" xfId="0" applyFont="1" applyFill="1" applyBorder="1" applyAlignment="1">
      <alignment vertical="center" wrapText="1"/>
    </xf>
    <xf numFmtId="4" fontId="23" fillId="0" borderId="73" xfId="0" applyNumberFormat="1" applyFont="1" applyFill="1" applyBorder="1" applyAlignment="1">
      <alignment vertical="center"/>
    </xf>
    <xf numFmtId="0" fontId="6" fillId="0" borderId="73" xfId="0" applyFont="1" applyFill="1" applyBorder="1" applyAlignment="1">
      <alignment vertical="center"/>
    </xf>
    <xf numFmtId="4" fontId="23" fillId="0" borderId="73" xfId="0" applyNumberFormat="1" applyFont="1" applyBorder="1" applyAlignment="1">
      <alignment vertical="center"/>
    </xf>
    <xf numFmtId="4" fontId="23" fillId="0" borderId="73" xfId="0" applyNumberFormat="1" applyFont="1" applyBorder="1" applyAlignment="1">
      <alignment horizontal="left" vertical="center"/>
    </xf>
    <xf numFmtId="0" fontId="6" fillId="0" borderId="74" xfId="0" applyFont="1" applyFill="1" applyBorder="1" applyAlignment="1">
      <alignment vertical="center" wrapText="1"/>
    </xf>
    <xf numFmtId="0" fontId="23" fillId="0" borderId="74" xfId="0" applyFont="1" applyFill="1" applyBorder="1" applyAlignment="1">
      <alignment vertical="center" wrapText="1"/>
    </xf>
    <xf numFmtId="4" fontId="23" fillId="0" borderId="74" xfId="0" applyNumberFormat="1" applyFont="1" applyBorder="1" applyAlignment="1">
      <alignment vertical="center"/>
    </xf>
    <xf numFmtId="0" fontId="4" fillId="0" borderId="13" xfId="0" applyFont="1" applyFill="1" applyBorder="1" applyAlignment="1">
      <alignment horizontal="center" vertical="center" wrapText="1"/>
    </xf>
    <xf numFmtId="0" fontId="23" fillId="0" borderId="13" xfId="0" applyFont="1" applyFill="1" applyBorder="1" applyAlignment="1">
      <alignment vertical="center" wrapText="1"/>
    </xf>
    <xf numFmtId="0" fontId="33" fillId="0" borderId="13" xfId="0" applyFont="1" applyBorder="1" applyAlignment="1">
      <alignment horizontal="center" vertical="center" wrapText="1"/>
    </xf>
    <xf numFmtId="4" fontId="23" fillId="0" borderId="13" xfId="0" applyNumberFormat="1" applyFont="1" applyFill="1" applyBorder="1" applyAlignment="1">
      <alignment vertical="center" wrapText="1"/>
    </xf>
    <xf numFmtId="4" fontId="6" fillId="0" borderId="13" xfId="0" applyNumberFormat="1" applyFont="1" applyFill="1" applyBorder="1" applyAlignment="1">
      <alignment vertical="center"/>
    </xf>
    <xf numFmtId="4" fontId="23" fillId="0" borderId="16" xfId="0" applyNumberFormat="1" applyFont="1" applyFill="1" applyBorder="1" applyAlignment="1">
      <alignment horizontal="right" vertical="center"/>
    </xf>
    <xf numFmtId="4" fontId="6" fillId="0" borderId="13" xfId="0" applyNumberFormat="1" applyFont="1" applyBorder="1" applyAlignment="1">
      <alignment vertical="center"/>
    </xf>
    <xf numFmtId="4" fontId="23" fillId="9" borderId="10" xfId="0" applyNumberFormat="1" applyFont="1" applyFill="1" applyBorder="1" applyAlignment="1" applyProtection="1">
      <alignment vertical="center"/>
    </xf>
    <xf numFmtId="0" fontId="47" fillId="0" borderId="81" xfId="0" applyFont="1" applyFill="1" applyBorder="1" applyAlignment="1">
      <alignment horizontal="center" vertical="center"/>
    </xf>
    <xf numFmtId="0" fontId="6" fillId="0" borderId="60" xfId="0" applyFont="1" applyBorder="1" applyAlignment="1">
      <alignment horizontal="center" vertical="center" wrapText="1"/>
    </xf>
    <xf numFmtId="0" fontId="1" fillId="0" borderId="60" xfId="0" applyFont="1" applyBorder="1" applyAlignment="1">
      <alignment horizontal="center"/>
    </xf>
    <xf numFmtId="0" fontId="1" fillId="0" borderId="0" xfId="0" applyFont="1" applyBorder="1" applyAlignment="1"/>
    <xf numFmtId="0" fontId="1" fillId="0" borderId="0" xfId="0" applyFont="1" applyFill="1" applyBorder="1" applyAlignment="1"/>
    <xf numFmtId="0" fontId="51" fillId="0" borderId="68" xfId="0" applyFont="1" applyBorder="1" applyAlignment="1" applyProtection="1">
      <alignment horizontal="center" vertical="center"/>
    </xf>
    <xf numFmtId="0" fontId="6" fillId="2" borderId="60" xfId="0" applyFont="1" applyFill="1" applyBorder="1" applyAlignment="1">
      <alignment vertical="center"/>
    </xf>
    <xf numFmtId="0" fontId="1" fillId="0" borderId="59" xfId="0" applyFont="1" applyBorder="1"/>
    <xf numFmtId="0" fontId="5" fillId="0" borderId="60" xfId="0" applyFont="1" applyBorder="1" applyAlignment="1">
      <alignment horizontal="center" vertical="center"/>
    </xf>
    <xf numFmtId="0" fontId="5" fillId="3" borderId="60" xfId="0" applyFont="1" applyFill="1" applyBorder="1" applyAlignment="1" applyProtection="1">
      <alignment vertical="center"/>
      <protection locked="0"/>
    </xf>
    <xf numFmtId="0" fontId="6" fillId="0" borderId="60" xfId="0" applyFont="1" applyFill="1" applyBorder="1" applyAlignment="1">
      <alignment vertical="center" wrapText="1"/>
    </xf>
    <xf numFmtId="0" fontId="6" fillId="9" borderId="91" xfId="0" applyFont="1" applyFill="1" applyBorder="1" applyAlignment="1">
      <alignment horizontal="center" vertical="center"/>
    </xf>
    <xf numFmtId="0" fontId="6" fillId="9" borderId="92" xfId="0" applyFont="1" applyFill="1" applyBorder="1" applyAlignment="1">
      <alignment horizontal="center" vertical="center"/>
    </xf>
    <xf numFmtId="4" fontId="6" fillId="9" borderId="92" xfId="0" applyNumberFormat="1" applyFont="1" applyFill="1" applyBorder="1" applyAlignment="1">
      <alignment horizontal="center" vertical="center" wrapText="1"/>
    </xf>
    <xf numFmtId="0" fontId="23" fillId="3" borderId="90" xfId="0" applyFont="1" applyFill="1" applyBorder="1" applyAlignment="1" applyProtection="1">
      <alignment horizontal="center" vertical="center"/>
      <protection locked="0"/>
    </xf>
    <xf numFmtId="4" fontId="23" fillId="3" borderId="93" xfId="0" applyNumberFormat="1" applyFont="1" applyFill="1" applyBorder="1" applyAlignment="1" applyProtection="1">
      <alignment horizontal="right" vertical="center"/>
      <protection locked="0"/>
    </xf>
    <xf numFmtId="0" fontId="0" fillId="0" borderId="60" xfId="0" applyBorder="1" applyAlignment="1">
      <alignment vertical="center"/>
    </xf>
    <xf numFmtId="0" fontId="10" fillId="0" borderId="60" xfId="0" applyFont="1" applyBorder="1" applyAlignment="1">
      <alignment vertical="center"/>
    </xf>
    <xf numFmtId="0" fontId="53" fillId="0" borderId="60" xfId="0" applyFont="1" applyBorder="1" applyAlignment="1">
      <alignment vertical="center"/>
    </xf>
    <xf numFmtId="0" fontId="52" fillId="0" borderId="6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0" xfId="0" applyFont="1" applyFill="1" applyAlignment="1">
      <alignment horizontal="center" vertical="center"/>
    </xf>
    <xf numFmtId="0" fontId="6" fillId="0" borderId="7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0"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3" xfId="0" applyFont="1" applyFill="1" applyBorder="1" applyAlignment="1">
      <alignment horizontal="left" vertical="center"/>
    </xf>
    <xf numFmtId="0" fontId="7" fillId="0" borderId="13" xfId="0" applyFont="1" applyFill="1" applyBorder="1" applyAlignment="1" applyProtection="1">
      <alignment horizontal="left" vertical="center"/>
      <protection locked="0"/>
    </xf>
    <xf numFmtId="0" fontId="10" fillId="0" borderId="13" xfId="0" applyFont="1" applyFill="1" applyBorder="1" applyAlignment="1">
      <alignment horizontal="left" vertical="center"/>
    </xf>
    <xf numFmtId="164" fontId="6" fillId="0" borderId="13" xfId="0" applyNumberFormat="1" applyFont="1" applyFill="1" applyBorder="1" applyAlignment="1">
      <alignment horizontal="left" vertical="center"/>
    </xf>
    <xf numFmtId="0" fontId="19"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wrapText="1"/>
    </xf>
    <xf numFmtId="1" fontId="4" fillId="0" borderId="13" xfId="0" applyNumberFormat="1" applyFont="1" applyFill="1" applyBorder="1" applyAlignment="1">
      <alignment horizontal="left" vertical="center"/>
    </xf>
    <xf numFmtId="169" fontId="7" fillId="0" borderId="13" xfId="0" applyNumberFormat="1" applyFont="1" applyFill="1" applyBorder="1" applyAlignment="1" applyProtection="1">
      <alignment horizontal="left" vertical="center"/>
      <protection locked="0"/>
    </xf>
    <xf numFmtId="0" fontId="6" fillId="0" borderId="16" xfId="0" applyFont="1" applyFill="1" applyBorder="1" applyAlignment="1">
      <alignment horizontal="left" vertical="center"/>
    </xf>
    <xf numFmtId="0" fontId="6" fillId="0" borderId="2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pplyProtection="1">
      <alignment horizontal="left" vertical="center"/>
      <protection locked="0"/>
    </xf>
    <xf numFmtId="0" fontId="6" fillId="7" borderId="13"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15" xfId="0" applyFont="1" applyFill="1" applyBorder="1" applyAlignment="1">
      <alignment horizontal="left" vertical="center"/>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5" xfId="0" applyFont="1" applyFill="1" applyBorder="1" applyAlignment="1">
      <alignment horizontal="center" vertical="center"/>
    </xf>
    <xf numFmtId="164" fontId="6" fillId="7" borderId="13" xfId="0" applyNumberFormat="1" applyFont="1" applyFill="1" applyBorder="1" applyAlignment="1">
      <alignment horizontal="left" vertical="center"/>
    </xf>
    <xf numFmtId="164" fontId="6" fillId="0" borderId="2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0" fontId="6" fillId="0" borderId="44" xfId="0" applyFont="1" applyFill="1" applyBorder="1" applyAlignment="1">
      <alignment horizontal="center" vertical="center"/>
    </xf>
    <xf numFmtId="0" fontId="6" fillId="0" borderId="18" xfId="0" applyFont="1" applyFill="1" applyBorder="1" applyAlignment="1">
      <alignment horizontal="center" vertical="center"/>
    </xf>
    <xf numFmtId="0" fontId="14" fillId="9" borderId="13" xfId="0" applyFont="1" applyFill="1" applyBorder="1" applyAlignment="1">
      <alignment horizontal="left" vertical="center"/>
    </xf>
    <xf numFmtId="164" fontId="14" fillId="0" borderId="24" xfId="0" applyNumberFormat="1" applyFont="1" applyFill="1" applyBorder="1" applyAlignment="1">
      <alignment horizontal="center" vertical="center"/>
    </xf>
    <xf numFmtId="164" fontId="14" fillId="0" borderId="15" xfId="0" applyNumberFormat="1" applyFont="1" applyFill="1" applyBorder="1" applyAlignment="1">
      <alignment horizontal="center" vertical="center"/>
    </xf>
    <xf numFmtId="0" fontId="6" fillId="3" borderId="13" xfId="0" applyFont="1" applyFill="1" applyBorder="1" applyAlignment="1">
      <alignment horizontal="left" vertical="center"/>
    </xf>
    <xf numFmtId="0" fontId="6" fillId="5" borderId="21" xfId="0" applyNumberFormat="1" applyFont="1" applyFill="1" applyBorder="1" applyAlignment="1">
      <alignment horizontal="left" vertical="center" wrapText="1"/>
    </xf>
    <xf numFmtId="0" fontId="6" fillId="5" borderId="20" xfId="0" applyNumberFormat="1" applyFont="1" applyFill="1" applyBorder="1" applyAlignment="1">
      <alignment horizontal="left" vertical="center" wrapText="1"/>
    </xf>
    <xf numFmtId="0" fontId="6" fillId="5" borderId="22" xfId="0" applyNumberFormat="1" applyFont="1" applyFill="1" applyBorder="1" applyAlignment="1">
      <alignment horizontal="left" vertical="center" wrapText="1"/>
    </xf>
    <xf numFmtId="0" fontId="6" fillId="5" borderId="23" xfId="0" applyNumberFormat="1" applyFont="1" applyFill="1" applyBorder="1" applyAlignment="1">
      <alignment horizontal="left" vertical="center" wrapText="1"/>
    </xf>
    <xf numFmtId="0" fontId="6" fillId="5" borderId="19" xfId="0" applyNumberFormat="1" applyFont="1" applyFill="1" applyBorder="1" applyAlignment="1">
      <alignment horizontal="left" vertical="center" wrapText="1"/>
    </xf>
    <xf numFmtId="0" fontId="6" fillId="5" borderId="17" xfId="0" applyNumberFormat="1" applyFont="1" applyFill="1" applyBorder="1" applyAlignment="1">
      <alignment horizontal="left" vertical="center" wrapText="1"/>
    </xf>
    <xf numFmtId="4" fontId="23" fillId="0" borderId="13" xfId="0" applyNumberFormat="1" applyFont="1" applyFill="1" applyBorder="1" applyAlignment="1">
      <alignment horizontal="right" vertical="center"/>
    </xf>
    <xf numFmtId="0" fontId="6"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4" fillId="0" borderId="13" xfId="0" applyFont="1" applyFill="1" applyBorder="1" applyAlignment="1">
      <alignment horizontal="left" vertical="center"/>
    </xf>
    <xf numFmtId="4" fontId="23" fillId="0" borderId="13" xfId="0" applyNumberFormat="1" applyFont="1" applyFill="1" applyBorder="1" applyAlignment="1">
      <alignment horizontal="left" vertical="center"/>
    </xf>
    <xf numFmtId="0" fontId="6"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13" xfId="0" applyFont="1" applyFill="1" applyBorder="1" applyAlignment="1">
      <alignment horizontal="center" vertical="center"/>
    </xf>
    <xf numFmtId="166" fontId="24" fillId="0" borderId="13" xfId="0" applyNumberFormat="1" applyFont="1" applyFill="1" applyBorder="1" applyAlignment="1">
      <alignment horizontal="center" vertical="center"/>
    </xf>
    <xf numFmtId="0" fontId="24" fillId="0" borderId="13" xfId="0" applyFont="1" applyFill="1" applyBorder="1" applyAlignment="1">
      <alignment horizontal="center" vertical="center"/>
    </xf>
    <xf numFmtId="4" fontId="23" fillId="0" borderId="16" xfId="0" applyNumberFormat="1" applyFont="1" applyFill="1" applyBorder="1" applyAlignment="1">
      <alignment horizontal="left" vertical="center"/>
    </xf>
    <xf numFmtId="4" fontId="23" fillId="0" borderId="24" xfId="0" applyNumberFormat="1" applyFont="1" applyFill="1" applyBorder="1" applyAlignment="1">
      <alignment horizontal="left" vertical="center"/>
    </xf>
    <xf numFmtId="4" fontId="23" fillId="0" borderId="15" xfId="0" applyNumberFormat="1" applyFont="1" applyFill="1" applyBorder="1" applyAlignment="1">
      <alignment horizontal="left" vertical="center"/>
    </xf>
    <xf numFmtId="1" fontId="7" fillId="0" borderId="13" xfId="0" applyNumberFormat="1" applyFont="1" applyFill="1" applyBorder="1" applyAlignment="1" applyProtection="1">
      <alignment horizontal="center" vertical="center"/>
      <protection locked="0"/>
    </xf>
    <xf numFmtId="1" fontId="7" fillId="0" borderId="13" xfId="0" applyNumberFormat="1" applyFont="1" applyFill="1" applyBorder="1" applyAlignment="1">
      <alignment horizontal="center" vertical="center"/>
    </xf>
    <xf numFmtId="0" fontId="10" fillId="9" borderId="13" xfId="0" applyFont="1" applyFill="1" applyBorder="1" applyAlignment="1">
      <alignment horizontal="left" vertical="center"/>
    </xf>
    <xf numFmtId="0" fontId="20" fillId="0" borderId="13" xfId="0" applyFont="1" applyFill="1" applyBorder="1" applyAlignment="1">
      <alignment horizontal="left" vertical="center"/>
    </xf>
    <xf numFmtId="4" fontId="6" fillId="0" borderId="24" xfId="0" applyNumberFormat="1" applyFont="1" applyFill="1" applyBorder="1" applyAlignment="1">
      <alignment horizontal="left" vertical="center"/>
    </xf>
    <xf numFmtId="4" fontId="6" fillId="0" borderId="15" xfId="0" applyNumberFormat="1" applyFont="1" applyFill="1" applyBorder="1" applyAlignment="1">
      <alignment horizontal="left" vertical="center"/>
    </xf>
    <xf numFmtId="0" fontId="5"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3" xfId="0" applyNumberFormat="1" applyFont="1" applyFill="1" applyBorder="1" applyAlignment="1">
      <alignment horizontal="center" vertical="center"/>
    </xf>
    <xf numFmtId="0" fontId="23" fillId="0" borderId="16" xfId="0" applyNumberFormat="1" applyFont="1" applyFill="1" applyBorder="1" applyAlignment="1">
      <alignment horizontal="center" vertical="center"/>
    </xf>
    <xf numFmtId="0" fontId="23" fillId="0" borderId="15" xfId="0" applyNumberFormat="1" applyFont="1" applyFill="1" applyBorder="1" applyAlignment="1">
      <alignment horizontal="center" vertical="center"/>
    </xf>
    <xf numFmtId="0" fontId="11" fillId="0" borderId="13" xfId="0" applyFont="1" applyFill="1" applyBorder="1" applyAlignment="1">
      <alignment horizontal="left" vertical="center" wrapText="1"/>
    </xf>
    <xf numFmtId="0" fontId="6" fillId="0" borderId="1" xfId="0" applyFont="1" applyFill="1" applyBorder="1" applyAlignment="1">
      <alignment horizontal="left" vertical="center"/>
    </xf>
    <xf numFmtId="1" fontId="7" fillId="0" borderId="13" xfId="0" applyNumberFormat="1" applyFont="1" applyFill="1" applyBorder="1" applyAlignment="1" applyProtection="1">
      <alignment horizontal="left" vertical="center"/>
      <protection locked="0"/>
    </xf>
    <xf numFmtId="0" fontId="6" fillId="0" borderId="13" xfId="0" applyFont="1" applyFill="1" applyBorder="1" applyAlignment="1">
      <alignment horizontal="left" vertical="center" wrapText="1"/>
    </xf>
    <xf numFmtId="4" fontId="6" fillId="0" borderId="13" xfId="0" applyNumberFormat="1" applyFont="1" applyFill="1" applyBorder="1" applyAlignment="1">
      <alignment horizontal="right" vertical="center"/>
    </xf>
    <xf numFmtId="4" fontId="10" fillId="0" borderId="13" xfId="0" applyNumberFormat="1" applyFont="1" applyFill="1" applyBorder="1" applyAlignment="1">
      <alignment horizontal="left" vertical="center"/>
    </xf>
    <xf numFmtId="0" fontId="10" fillId="0" borderId="84" xfId="0" applyFont="1" applyBorder="1" applyAlignment="1">
      <alignment horizontal="left" vertical="center" wrapText="1"/>
    </xf>
    <xf numFmtId="0" fontId="10" fillId="0" borderId="88" xfId="0" applyFont="1" applyBorder="1" applyAlignment="1">
      <alignment horizontal="left" vertical="center" wrapText="1"/>
    </xf>
    <xf numFmtId="0" fontId="10" fillId="0" borderId="67" xfId="0" applyFont="1" applyBorder="1" applyAlignment="1">
      <alignment horizontal="left" vertical="center" wrapText="1"/>
    </xf>
    <xf numFmtId="0" fontId="10" fillId="0" borderId="84" xfId="0" applyFont="1" applyBorder="1" applyAlignment="1">
      <alignment horizontal="left" vertical="center"/>
    </xf>
    <xf numFmtId="0" fontId="10" fillId="0" borderId="88" xfId="0" applyFont="1" applyBorder="1" applyAlignment="1">
      <alignment horizontal="left" vertical="center"/>
    </xf>
    <xf numFmtId="0" fontId="10" fillId="0" borderId="67" xfId="0" applyFont="1" applyBorder="1" applyAlignment="1">
      <alignment horizontal="left" vertical="center"/>
    </xf>
    <xf numFmtId="0" fontId="1" fillId="0" borderId="0" xfId="0" applyFont="1" applyBorder="1" applyAlignment="1">
      <alignment horizontal="center"/>
    </xf>
    <xf numFmtId="164" fontId="2" fillId="0" borderId="0" xfId="0" applyNumberFormat="1" applyFont="1" applyBorder="1" applyAlignment="1">
      <alignment horizontal="center"/>
    </xf>
    <xf numFmtId="164" fontId="2" fillId="0" borderId="72" xfId="0" applyNumberFormat="1" applyFont="1" applyBorder="1" applyAlignment="1">
      <alignment horizontal="center"/>
    </xf>
    <xf numFmtId="0" fontId="1" fillId="0" borderId="72" xfId="0" applyFont="1" applyBorder="1" applyAlignment="1">
      <alignment horizontal="center"/>
    </xf>
    <xf numFmtId="0" fontId="36" fillId="0" borderId="60" xfId="0" applyFont="1" applyFill="1" applyBorder="1" applyAlignment="1" applyProtection="1">
      <alignment horizontal="center" vertical="center" wrapText="1"/>
    </xf>
    <xf numFmtId="0" fontId="36" fillId="0" borderId="84" xfId="0" applyFont="1" applyFill="1" applyBorder="1" applyAlignment="1" applyProtection="1">
      <alignment horizontal="center" vertical="center" wrapText="1"/>
    </xf>
    <xf numFmtId="0" fontId="36" fillId="0" borderId="68" xfId="0" applyFont="1" applyFill="1" applyBorder="1" applyAlignment="1" applyProtection="1">
      <alignment horizontal="center" vertical="center" wrapText="1"/>
    </xf>
    <xf numFmtId="0" fontId="36" fillId="0" borderId="70" xfId="0" applyFont="1" applyFill="1" applyBorder="1" applyAlignment="1" applyProtection="1">
      <alignment horizontal="center" vertical="center" wrapText="1"/>
    </xf>
    <xf numFmtId="0" fontId="36" fillId="0" borderId="85" xfId="0" applyFont="1" applyFill="1" applyBorder="1" applyAlignment="1" applyProtection="1">
      <alignment horizontal="center" vertical="center" wrapText="1"/>
    </xf>
    <xf numFmtId="0" fontId="36" fillId="0" borderId="71" xfId="0" applyFont="1" applyFill="1" applyBorder="1" applyAlignment="1" applyProtection="1">
      <alignment horizontal="center" vertical="center" wrapText="1"/>
    </xf>
    <xf numFmtId="0" fontId="51" fillId="0" borderId="84" xfId="0" applyFont="1" applyBorder="1" applyAlignment="1">
      <alignment horizontal="center" vertical="center"/>
    </xf>
    <xf numFmtId="0" fontId="51" fillId="0" borderId="67" xfId="0" applyFont="1" applyBorder="1" applyAlignment="1">
      <alignment horizontal="center" vertical="center"/>
    </xf>
    <xf numFmtId="0" fontId="50" fillId="0" borderId="86" xfId="0" applyFont="1" applyFill="1" applyBorder="1" applyAlignment="1">
      <alignment horizontal="center" vertical="center"/>
    </xf>
    <xf numFmtId="0" fontId="50" fillId="0" borderId="87" xfId="0" applyFont="1" applyFill="1" applyBorder="1" applyAlignment="1">
      <alignment horizontal="center" vertical="center"/>
    </xf>
    <xf numFmtId="0" fontId="6" fillId="5" borderId="60" xfId="0" applyFont="1" applyFill="1" applyBorder="1" applyAlignment="1">
      <alignment horizontal="left" vertical="center" wrapText="1"/>
    </xf>
    <xf numFmtId="0" fontId="6" fillId="5" borderId="89" xfId="0" applyFont="1" applyFill="1" applyBorder="1" applyAlignment="1">
      <alignment horizontal="center" vertical="center"/>
    </xf>
    <xf numFmtId="0" fontId="6" fillId="5" borderId="67" xfId="0" applyFont="1" applyFill="1" applyBorder="1" applyAlignment="1">
      <alignment horizontal="center" vertical="center"/>
    </xf>
    <xf numFmtId="0" fontId="5" fillId="0" borderId="60" xfId="0" applyFont="1" applyBorder="1" applyAlignment="1">
      <alignment horizontal="center" vertical="center"/>
    </xf>
    <xf numFmtId="0" fontId="1" fillId="0" borderId="0" xfId="0" applyFont="1" applyFill="1" applyBorder="1" applyAlignment="1">
      <alignment horizontal="center"/>
    </xf>
    <xf numFmtId="0" fontId="23" fillId="5" borderId="60" xfId="0" applyFont="1" applyFill="1" applyBorder="1" applyAlignment="1">
      <alignment horizontal="left" vertical="center" wrapText="1"/>
    </xf>
    <xf numFmtId="0" fontId="6" fillId="0" borderId="10" xfId="0" applyFont="1" applyBorder="1" applyAlignment="1">
      <alignment horizontal="center" vertical="center"/>
    </xf>
    <xf numFmtId="0" fontId="6" fillId="0" borderId="66" xfId="0" applyFont="1" applyBorder="1" applyAlignment="1">
      <alignment horizontal="center" vertical="center"/>
    </xf>
    <xf numFmtId="0" fontId="6" fillId="0" borderId="56" xfId="0" applyFont="1" applyBorder="1" applyAlignment="1">
      <alignment horizontal="center" vertical="center"/>
    </xf>
    <xf numFmtId="0" fontId="6" fillId="0" borderId="59" xfId="0" applyFont="1" applyBorder="1" applyAlignment="1">
      <alignment horizontal="center" vertical="center"/>
    </xf>
    <xf numFmtId="0" fontId="6" fillId="0" borderId="57" xfId="0" applyFont="1" applyBorder="1" applyAlignment="1">
      <alignment horizontal="center" vertical="center" wrapText="1"/>
    </xf>
    <xf numFmtId="0" fontId="6" fillId="0" borderId="60" xfId="0" applyFont="1" applyBorder="1" applyAlignment="1">
      <alignment horizontal="center" vertical="center" wrapText="1"/>
    </xf>
    <xf numFmtId="0" fontId="1" fillId="0" borderId="60" xfId="0" applyFont="1" applyBorder="1" applyAlignment="1">
      <alignment horizontal="center"/>
    </xf>
    <xf numFmtId="0" fontId="23" fillId="5" borderId="57" xfId="0" applyFont="1" applyFill="1" applyBorder="1" applyAlignment="1">
      <alignment horizontal="left" vertical="center" wrapText="1"/>
    </xf>
    <xf numFmtId="0" fontId="6" fillId="2" borderId="10" xfId="0" applyFont="1" applyFill="1" applyBorder="1" applyAlignment="1">
      <alignment horizontal="left" vertical="center"/>
    </xf>
    <xf numFmtId="0" fontId="6" fillId="0" borderId="10" xfId="0" applyFont="1" applyBorder="1" applyAlignment="1">
      <alignment horizontal="left" vertical="center"/>
    </xf>
    <xf numFmtId="0" fontId="6" fillId="9" borderId="10" xfId="0" applyFont="1" applyFill="1" applyBorder="1" applyAlignment="1">
      <alignment horizontal="left" vertical="center"/>
    </xf>
    <xf numFmtId="0" fontId="14" fillId="0" borderId="10" xfId="0" applyFont="1" applyBorder="1" applyAlignment="1">
      <alignment horizontal="left" vertical="center"/>
    </xf>
    <xf numFmtId="0" fontId="5" fillId="0" borderId="10" xfId="0" applyFont="1" applyBorder="1" applyAlignment="1">
      <alignment horizontal="left" vertical="center" wrapText="1"/>
    </xf>
    <xf numFmtId="0" fontId="11" fillId="0" borderId="10" xfId="0" applyFont="1" applyBorder="1" applyAlignment="1">
      <alignment horizontal="left" vertical="center" wrapText="1"/>
    </xf>
    <xf numFmtId="0" fontId="6" fillId="3" borderId="10" xfId="0" applyFont="1" applyFill="1" applyBorder="1" applyAlignment="1" applyProtection="1">
      <alignment horizontal="left" vertical="center"/>
      <protection locked="0"/>
    </xf>
    <xf numFmtId="0" fontId="6" fillId="3" borderId="46" xfId="0" applyFont="1" applyFill="1" applyBorder="1" applyAlignment="1" applyProtection="1">
      <alignment horizontal="left" vertical="center"/>
      <protection locked="0"/>
    </xf>
    <xf numFmtId="0" fontId="6" fillId="2" borderId="10" xfId="0" applyFont="1" applyFill="1" applyBorder="1" applyAlignment="1">
      <alignment horizontal="center" vertical="center"/>
    </xf>
    <xf numFmtId="0" fontId="7" fillId="3" borderId="11"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26" fillId="0" borderId="55" xfId="0" applyFont="1" applyBorder="1" applyAlignment="1">
      <alignment horizontal="center" vertical="center"/>
    </xf>
    <xf numFmtId="0" fontId="26" fillId="0" borderId="51" xfId="0" applyFont="1" applyBorder="1" applyAlignment="1">
      <alignment horizontal="center" vertical="center"/>
    </xf>
    <xf numFmtId="0" fontId="23" fillId="3" borderId="10" xfId="0" applyFont="1" applyFill="1" applyBorder="1" applyAlignment="1" applyProtection="1">
      <alignment horizontal="center" vertical="center"/>
      <protection locked="0"/>
    </xf>
    <xf numFmtId="0" fontId="6" fillId="0" borderId="46" xfId="0" applyFont="1" applyBorder="1" applyAlignment="1">
      <alignment horizontal="left" vertical="center"/>
    </xf>
    <xf numFmtId="0" fontId="23" fillId="3" borderId="1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53" xfId="0" applyFont="1" applyFill="1" applyBorder="1" applyAlignment="1">
      <alignment horizontal="left" vertical="center"/>
    </xf>
    <xf numFmtId="0" fontId="6" fillId="9" borderId="10" xfId="0" applyFont="1" applyFill="1" applyBorder="1" applyAlignment="1">
      <alignment horizontal="center" vertical="center"/>
    </xf>
    <xf numFmtId="0" fontId="6" fillId="9" borderId="10" xfId="0" applyFont="1" applyFill="1" applyBorder="1" applyAlignment="1">
      <alignment horizontal="center" vertical="center" wrapText="1"/>
    </xf>
    <xf numFmtId="1" fontId="7" fillId="3" borderId="53" xfId="0" applyNumberFormat="1" applyFont="1" applyFill="1" applyBorder="1" applyAlignment="1" applyProtection="1">
      <alignment horizontal="left" vertical="center"/>
      <protection locked="0"/>
    </xf>
    <xf numFmtId="1" fontId="7" fillId="3" borderId="47" xfId="0" applyNumberFormat="1" applyFont="1" applyFill="1" applyBorder="1" applyAlignment="1" applyProtection="1">
      <alignment horizontal="left" vertical="center"/>
      <protection locked="0"/>
    </xf>
    <xf numFmtId="1" fontId="7" fillId="3" borderId="10" xfId="0" applyNumberFormat="1" applyFont="1" applyFill="1" applyBorder="1" applyAlignment="1" applyProtection="1">
      <alignment horizontal="left" vertical="center"/>
      <protection locked="0"/>
    </xf>
    <xf numFmtId="0" fontId="6" fillId="0" borderId="11" xfId="0" applyFont="1" applyBorder="1" applyAlignment="1">
      <alignment horizontal="center" vertical="center"/>
    </xf>
    <xf numFmtId="0" fontId="46" fillId="0" borderId="26"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45" xfId="0" applyFont="1" applyFill="1" applyBorder="1" applyAlignment="1">
      <alignment horizontal="right" vertical="center"/>
    </xf>
    <xf numFmtId="0" fontId="46" fillId="0" borderId="27" xfId="0" applyFont="1" applyFill="1" applyBorder="1" applyAlignment="1">
      <alignment horizontal="right" vertical="center"/>
    </xf>
    <xf numFmtId="0" fontId="46" fillId="0" borderId="11" xfId="0" applyFont="1" applyFill="1" applyBorder="1" applyAlignment="1">
      <alignment horizontal="right" vertical="center"/>
    </xf>
    <xf numFmtId="0" fontId="45" fillId="0" borderId="66" xfId="0" applyFont="1" applyBorder="1" applyAlignment="1">
      <alignment horizontal="center" vertical="center"/>
    </xf>
    <xf numFmtId="0" fontId="45" fillId="0" borderId="80" xfId="0" applyFont="1" applyBorder="1" applyAlignment="1">
      <alignment horizontal="center" vertical="center"/>
    </xf>
    <xf numFmtId="0" fontId="45" fillId="0" borderId="83" xfId="0" applyFont="1" applyBorder="1" applyAlignment="1">
      <alignment horizontal="center" vertical="center"/>
    </xf>
    <xf numFmtId="0" fontId="4" fillId="0" borderId="66" xfId="0" applyFont="1" applyFill="1" applyBorder="1" applyAlignment="1">
      <alignment horizontal="left" vertical="center"/>
    </xf>
    <xf numFmtId="0" fontId="4" fillId="0" borderId="80" xfId="0" applyFont="1" applyFill="1" applyBorder="1" applyAlignment="1">
      <alignment horizontal="left" vertical="center"/>
    </xf>
    <xf numFmtId="49" fontId="23" fillId="3" borderId="26"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 fontId="23" fillId="3" borderId="26" xfId="0" applyNumberFormat="1" applyFont="1" applyFill="1" applyBorder="1" applyAlignment="1" applyProtection="1">
      <alignment horizontal="right" vertical="center"/>
      <protection locked="0"/>
    </xf>
    <xf numFmtId="4" fontId="23" fillId="3" borderId="11" xfId="0" applyNumberFormat="1" applyFont="1" applyFill="1" applyBorder="1" applyAlignment="1" applyProtection="1">
      <alignment horizontal="right" vertical="center"/>
      <protection locked="0"/>
    </xf>
    <xf numFmtId="1" fontId="23" fillId="3" borderId="26" xfId="0" applyNumberFormat="1" applyFont="1" applyFill="1" applyBorder="1" applyAlignment="1" applyProtection="1">
      <alignment horizontal="center" vertical="center"/>
      <protection locked="0"/>
    </xf>
    <xf numFmtId="1" fontId="23" fillId="3" borderId="11" xfId="0" applyNumberFormat="1" applyFont="1" applyFill="1" applyBorder="1" applyAlignment="1" applyProtection="1">
      <alignment horizontal="center" vertical="center"/>
      <protection locked="0"/>
    </xf>
    <xf numFmtId="4" fontId="23" fillId="7" borderId="10" xfId="0" applyNumberFormat="1" applyFont="1" applyFill="1" applyBorder="1" applyAlignment="1">
      <alignment horizontal="right" vertical="center"/>
    </xf>
    <xf numFmtId="0" fontId="10" fillId="0" borderId="10" xfId="0" applyFont="1" applyFill="1" applyBorder="1" applyAlignment="1">
      <alignment horizontal="left" vertical="center"/>
    </xf>
    <xf numFmtId="0" fontId="5" fillId="9" borderId="10" xfId="0" applyFont="1" applyFill="1" applyBorder="1" applyAlignment="1">
      <alignment horizontal="center" vertical="center" wrapText="1"/>
    </xf>
    <xf numFmtId="0" fontId="10" fillId="0" borderId="10" xfId="0" applyFont="1" applyBorder="1" applyAlignment="1">
      <alignment horizontal="center" vertical="center"/>
    </xf>
    <xf numFmtId="0" fontId="43" fillId="0" borderId="10" xfId="0" applyFont="1" applyFill="1" applyBorder="1" applyAlignment="1">
      <alignment horizontal="center" vertical="center"/>
    </xf>
    <xf numFmtId="0" fontId="44" fillId="2" borderId="10" xfId="0" applyFont="1" applyFill="1" applyBorder="1" applyAlignment="1">
      <alignment horizontal="center" vertical="center"/>
    </xf>
    <xf numFmtId="0" fontId="47" fillId="0" borderId="26" xfId="0" applyFont="1" applyBorder="1" applyAlignment="1">
      <alignment horizontal="right" vertical="center"/>
    </xf>
    <xf numFmtId="0" fontId="47" fillId="0" borderId="27" xfId="0" applyFont="1" applyBorder="1" applyAlignment="1">
      <alignment horizontal="right" vertical="center"/>
    </xf>
    <xf numFmtId="0" fontId="47" fillId="0" borderId="11" xfId="0" applyFont="1" applyBorder="1" applyAlignment="1">
      <alignment horizontal="right" vertical="center"/>
    </xf>
    <xf numFmtId="0" fontId="45" fillId="2" borderId="10" xfId="0" applyFont="1" applyFill="1" applyBorder="1" applyAlignment="1">
      <alignment horizontal="center" vertical="center"/>
    </xf>
    <xf numFmtId="166" fontId="24" fillId="4" borderId="10"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53" xfId="0" applyFont="1" applyBorder="1" applyAlignment="1">
      <alignment horizontal="center" vertical="center"/>
    </xf>
    <xf numFmtId="0" fontId="6" fillId="3" borderId="26"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6" fillId="3" borderId="53" xfId="0" applyFont="1" applyFill="1" applyBorder="1" applyAlignment="1" applyProtection="1">
      <alignment horizontal="left" vertical="center"/>
      <protection locked="0"/>
    </xf>
    <xf numFmtId="0" fontId="29" fillId="3" borderId="10"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26" fillId="9" borderId="54" xfId="0" applyFont="1" applyFill="1" applyBorder="1" applyAlignment="1">
      <alignment horizontal="center" vertical="center"/>
    </xf>
    <xf numFmtId="0" fontId="26" fillId="9" borderId="49"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46" xfId="0" applyFont="1" applyFill="1" applyBorder="1" applyAlignment="1">
      <alignment horizontal="left" vertical="center"/>
    </xf>
    <xf numFmtId="169" fontId="7" fillId="3" borderId="11" xfId="0" applyNumberFormat="1" applyFont="1" applyFill="1" applyBorder="1" applyAlignment="1" applyProtection="1">
      <alignment horizontal="left" vertical="center"/>
      <protection locked="0"/>
    </xf>
    <xf numFmtId="169" fontId="7" fillId="3" borderId="10" xfId="0" applyNumberFormat="1" applyFont="1" applyFill="1" applyBorder="1" applyAlignment="1" applyProtection="1">
      <alignment horizontal="left" vertical="center"/>
      <protection locked="0"/>
    </xf>
    <xf numFmtId="1" fontId="4" fillId="0" borderId="10" xfId="0" applyNumberFormat="1" applyFont="1" applyFill="1" applyBorder="1" applyAlignment="1">
      <alignment horizontal="left" vertical="center"/>
    </xf>
    <xf numFmtId="1" fontId="4" fillId="0" borderId="46" xfId="0" applyNumberFormat="1" applyFont="1" applyFill="1" applyBorder="1" applyAlignment="1">
      <alignment horizontal="left" vertical="center"/>
    </xf>
    <xf numFmtId="4" fontId="6" fillId="3" borderId="26" xfId="0" applyNumberFormat="1" applyFont="1" applyFill="1" applyBorder="1" applyAlignment="1">
      <alignment horizontal="left" vertical="center"/>
    </xf>
    <xf numFmtId="4" fontId="6" fillId="3" borderId="27" xfId="0" applyNumberFormat="1" applyFont="1" applyFill="1" applyBorder="1" applyAlignment="1">
      <alignment horizontal="left" vertical="center"/>
    </xf>
    <xf numFmtId="4" fontId="6" fillId="3" borderId="11" xfId="0" applyNumberFormat="1" applyFont="1" applyFill="1" applyBorder="1" applyAlignment="1">
      <alignment horizontal="left" vertical="center"/>
    </xf>
    <xf numFmtId="4" fontId="23" fillId="3" borderId="10" xfId="0" applyNumberFormat="1" applyFont="1" applyFill="1" applyBorder="1" applyAlignment="1" applyProtection="1">
      <alignment horizontal="right" vertical="center"/>
      <protection locked="0"/>
    </xf>
    <xf numFmtId="0" fontId="6" fillId="4" borderId="10" xfId="0" applyFont="1" applyFill="1" applyBorder="1" applyAlignment="1">
      <alignment horizontal="center" vertical="center"/>
    </xf>
    <xf numFmtId="0" fontId="6" fillId="0" borderId="10" xfId="0" applyFont="1" applyBorder="1" applyAlignment="1">
      <alignment horizontal="left" vertical="center" wrapText="1"/>
    </xf>
    <xf numFmtId="0" fontId="14" fillId="9" borderId="10" xfId="0" applyFont="1" applyFill="1" applyBorder="1" applyAlignment="1">
      <alignment horizontal="left" vertical="center"/>
    </xf>
    <xf numFmtId="0" fontId="14" fillId="0" borderId="10" xfId="0" applyFont="1" applyBorder="1" applyAlignment="1">
      <alignment horizontal="center" vertical="center"/>
    </xf>
    <xf numFmtId="0" fontId="23" fillId="3" borderId="10" xfId="0" applyNumberFormat="1" applyFont="1" applyFill="1" applyBorder="1" applyAlignment="1" applyProtection="1">
      <alignment horizontal="center" vertical="center"/>
      <protection locked="0"/>
    </xf>
    <xf numFmtId="0" fontId="6" fillId="7" borderId="10" xfId="0" applyFont="1" applyFill="1" applyBorder="1" applyAlignment="1">
      <alignment horizontal="left" vertical="center"/>
    </xf>
    <xf numFmtId="0" fontId="6" fillId="5" borderId="10" xfId="0" applyNumberFormat="1" applyFont="1" applyFill="1" applyBorder="1" applyAlignment="1">
      <alignment horizontal="left" vertical="center" wrapText="1"/>
    </xf>
    <xf numFmtId="164" fontId="6" fillId="0" borderId="10" xfId="0" applyNumberFormat="1" applyFont="1" applyBorder="1" applyAlignment="1">
      <alignment horizontal="left" vertical="center"/>
    </xf>
    <xf numFmtId="164" fontId="6" fillId="7" borderId="10" xfId="0" applyNumberFormat="1" applyFont="1" applyFill="1" applyBorder="1" applyAlignment="1">
      <alignment horizontal="left" vertical="center"/>
    </xf>
    <xf numFmtId="164" fontId="6" fillId="0" borderId="10" xfId="0" applyNumberFormat="1" applyFont="1" applyBorder="1" applyAlignment="1">
      <alignment horizontal="center" vertical="center"/>
    </xf>
    <xf numFmtId="4" fontId="23" fillId="7" borderId="10" xfId="0" applyNumberFormat="1" applyFont="1" applyFill="1" applyBorder="1" applyAlignment="1">
      <alignment horizontal="left" vertical="center"/>
    </xf>
    <xf numFmtId="4" fontId="23" fillId="4" borderId="10" xfId="0" applyNumberFormat="1" applyFont="1" applyFill="1" applyBorder="1" applyAlignment="1">
      <alignment horizontal="center" vertical="center"/>
    </xf>
    <xf numFmtId="164" fontId="6" fillId="9" borderId="10" xfId="0" applyNumberFormat="1" applyFont="1" applyFill="1" applyBorder="1" applyAlignment="1">
      <alignment horizontal="left" vertical="center"/>
    </xf>
    <xf numFmtId="164" fontId="14" fillId="0" borderId="10" xfId="0" applyNumberFormat="1" applyFont="1" applyBorder="1" applyAlignment="1">
      <alignment horizontal="center" vertical="center"/>
    </xf>
    <xf numFmtId="0" fontId="6" fillId="0" borderId="10" xfId="0" applyFont="1" applyBorder="1" applyAlignment="1" applyProtection="1">
      <alignment horizontal="left" vertical="center"/>
      <protection locked="0"/>
    </xf>
    <xf numFmtId="0" fontId="6" fillId="4" borderId="10" xfId="0" applyFont="1" applyFill="1" applyBorder="1" applyAlignment="1">
      <alignment horizontal="left" vertical="center"/>
    </xf>
    <xf numFmtId="0" fontId="16" fillId="0" borderId="10" xfId="0" applyFont="1" applyBorder="1" applyAlignment="1">
      <alignment horizontal="left" vertical="center"/>
    </xf>
    <xf numFmtId="4" fontId="25" fillId="3" borderId="10" xfId="0" applyNumberFormat="1" applyFont="1" applyFill="1" applyBorder="1" applyAlignment="1" applyProtection="1">
      <alignment horizontal="right" vertical="center" wrapText="1"/>
      <protection locked="0"/>
    </xf>
    <xf numFmtId="4" fontId="7" fillId="3" borderId="10" xfId="0" applyNumberFormat="1" applyFont="1" applyFill="1" applyBorder="1" applyAlignment="1" applyProtection="1">
      <alignment horizontal="right" vertical="center"/>
      <protection locked="0"/>
    </xf>
    <xf numFmtId="0" fontId="19" fillId="9" borderId="10" xfId="0" applyFont="1" applyFill="1" applyBorder="1" applyAlignment="1">
      <alignment horizontal="center" vertical="center"/>
    </xf>
    <xf numFmtId="0" fontId="20" fillId="0" borderId="10" xfId="0" applyFont="1" applyBorder="1" applyAlignment="1">
      <alignment horizontal="center"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23" fillId="3" borderId="93"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6" fillId="5" borderId="59" xfId="0" applyFont="1" applyFill="1" applyBorder="1" applyAlignment="1">
      <alignment horizontal="center" vertical="center"/>
    </xf>
    <xf numFmtId="0" fontId="6" fillId="5" borderId="60" xfId="0" applyFont="1" applyFill="1" applyBorder="1" applyAlignment="1">
      <alignment horizontal="center" vertical="center"/>
    </xf>
    <xf numFmtId="0" fontId="6" fillId="0" borderId="60" xfId="0" applyFont="1" applyFill="1" applyBorder="1" applyAlignment="1">
      <alignment horizontal="center" vertical="center"/>
    </xf>
    <xf numFmtId="0" fontId="6" fillId="9" borderId="92" xfId="0" applyFont="1" applyFill="1" applyBorder="1" applyAlignment="1">
      <alignment horizontal="center" vertical="center"/>
    </xf>
    <xf numFmtId="0" fontId="10" fillId="4" borderId="10" xfId="0" applyFont="1" applyFill="1" applyBorder="1" applyAlignment="1">
      <alignment horizontal="center" vertical="center"/>
    </xf>
    <xf numFmtId="0" fontId="10" fillId="2" borderId="10" xfId="0" applyFont="1" applyFill="1" applyBorder="1" applyAlignment="1">
      <alignment horizontal="center" vertical="center"/>
    </xf>
    <xf numFmtId="0" fontId="6" fillId="3" borderId="11" xfId="0" applyFont="1" applyFill="1" applyBorder="1" applyAlignment="1" applyProtection="1">
      <alignment horizontal="left" vertical="center"/>
      <protection locked="0"/>
    </xf>
    <xf numFmtId="0" fontId="10" fillId="0" borderId="10" xfId="0" applyFont="1" applyBorder="1" applyAlignment="1">
      <alignment horizontal="left" vertical="center"/>
    </xf>
    <xf numFmtId="0" fontId="6" fillId="0" borderId="60" xfId="0" applyFont="1" applyBorder="1" applyAlignment="1">
      <alignment horizontal="center" vertical="center"/>
    </xf>
    <xf numFmtId="0" fontId="40" fillId="0" borderId="59" xfId="0" applyFont="1" applyBorder="1" applyAlignment="1">
      <alignment horizontal="left" vertical="center"/>
    </xf>
    <xf numFmtId="0" fontId="40" fillId="0" borderId="60" xfId="0" applyFont="1" applyBorder="1" applyAlignment="1">
      <alignment horizontal="left" vertical="center"/>
    </xf>
    <xf numFmtId="0" fontId="10" fillId="9" borderId="10" xfId="0" applyFont="1" applyFill="1" applyBorder="1" applyAlignment="1">
      <alignment horizontal="left" vertical="center"/>
    </xf>
    <xf numFmtId="0" fontId="4" fillId="0" borderId="66" xfId="0" applyFont="1" applyFill="1" applyBorder="1" applyAlignment="1">
      <alignment horizontal="left" vertical="center" wrapText="1"/>
    </xf>
    <xf numFmtId="0" fontId="4" fillId="0" borderId="80" xfId="0" applyFont="1" applyFill="1" applyBorder="1" applyAlignment="1">
      <alignment horizontal="left" vertical="center" wrapText="1"/>
    </xf>
    <xf numFmtId="0" fontId="4" fillId="0" borderId="82" xfId="0" applyFont="1" applyFill="1" applyBorder="1" applyAlignment="1">
      <alignment horizontal="left" vertical="center"/>
    </xf>
    <xf numFmtId="0" fontId="1" fillId="0" borderId="58" xfId="0" applyFont="1" applyBorder="1" applyAlignment="1">
      <alignment horizontal="center"/>
    </xf>
    <xf numFmtId="0" fontId="1" fillId="0" borderId="61" xfId="0" applyFont="1" applyBorder="1" applyAlignment="1">
      <alignment horizontal="center"/>
    </xf>
    <xf numFmtId="0" fontId="1" fillId="0" borderId="64" xfId="0" applyFont="1" applyBorder="1" applyAlignment="1">
      <alignment horizontal="center"/>
    </xf>
    <xf numFmtId="0" fontId="1" fillId="0" borderId="23" xfId="0" applyFont="1" applyBorder="1" applyAlignment="1">
      <alignment horizontal="center"/>
    </xf>
    <xf numFmtId="0" fontId="1" fillId="0" borderId="65" xfId="0" applyFont="1" applyBorder="1" applyAlignment="1">
      <alignment horizont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9" borderId="42" xfId="0" applyFont="1" applyFill="1" applyBorder="1" applyAlignment="1" applyProtection="1">
      <alignment horizontal="center" vertical="center"/>
    </xf>
    <xf numFmtId="0" fontId="6" fillId="9" borderId="43" xfId="0" applyFont="1" applyFill="1" applyBorder="1" applyAlignment="1" applyProtection="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13" borderId="26" xfId="0" applyFont="1" applyFill="1" applyBorder="1" applyAlignment="1">
      <alignment horizontal="left" vertical="center"/>
    </xf>
    <xf numFmtId="0" fontId="6" fillId="13" borderId="27" xfId="0" applyFont="1" applyFill="1" applyBorder="1" applyAlignment="1">
      <alignment horizontal="left" vertical="center"/>
    </xf>
    <xf numFmtId="0" fontId="20" fillId="9" borderId="10" xfId="0" applyFont="1" applyFill="1" applyBorder="1" applyAlignment="1">
      <alignment horizontal="center" vertical="center"/>
    </xf>
    <xf numFmtId="4" fontId="7" fillId="0" borderId="10" xfId="0" applyNumberFormat="1" applyFont="1" applyFill="1" applyBorder="1" applyAlignment="1" applyProtection="1">
      <alignment horizontal="right" vertical="center" wrapText="1"/>
      <protection locked="0"/>
    </xf>
    <xf numFmtId="4" fontId="7" fillId="0" borderId="10" xfId="0" applyNumberFormat="1" applyFont="1" applyFill="1" applyBorder="1" applyAlignment="1" applyProtection="1">
      <alignment horizontal="right" vertical="center"/>
      <protection locked="0"/>
    </xf>
    <xf numFmtId="4" fontId="6" fillId="0" borderId="10" xfId="0" applyNumberFormat="1" applyFont="1" applyBorder="1" applyAlignment="1">
      <alignment horizontal="left" vertical="center"/>
    </xf>
    <xf numFmtId="0" fontId="20" fillId="9" borderId="26" xfId="0" applyFont="1" applyFill="1" applyBorder="1" applyAlignment="1">
      <alignment horizontal="left" vertical="center"/>
    </xf>
    <xf numFmtId="0" fontId="20" fillId="9" borderId="27" xfId="0" applyFont="1" applyFill="1" applyBorder="1" applyAlignment="1">
      <alignment horizontal="left" vertical="center"/>
    </xf>
    <xf numFmtId="0" fontId="20" fillId="9" borderId="11" xfId="0" applyFont="1" applyFill="1" applyBorder="1" applyAlignment="1">
      <alignment horizontal="left" vertical="center"/>
    </xf>
    <xf numFmtId="0" fontId="6" fillId="9" borderId="42" xfId="0" applyFont="1" applyFill="1" applyBorder="1" applyAlignment="1">
      <alignment horizontal="center" vertical="center"/>
    </xf>
    <xf numFmtId="0" fontId="6" fillId="9" borderId="43" xfId="0" applyFont="1" applyFill="1" applyBorder="1" applyAlignment="1">
      <alignment horizontal="center" vertical="center"/>
    </xf>
    <xf numFmtId="0" fontId="5" fillId="13" borderId="26" xfId="0" applyFont="1" applyFill="1" applyBorder="1" applyAlignment="1">
      <alignment horizontal="left" vertical="center" wrapText="1"/>
    </xf>
    <xf numFmtId="0" fontId="5" fillId="13" borderId="27"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6" fillId="13" borderId="10" xfId="0" applyFont="1" applyFill="1" applyBorder="1" applyAlignment="1">
      <alignment horizontal="center" vertical="center" wrapText="1"/>
    </xf>
    <xf numFmtId="0" fontId="41" fillId="13" borderId="10" xfId="0" applyFont="1" applyFill="1" applyBorder="1" applyAlignment="1">
      <alignment horizontal="center" vertical="center" wrapText="1"/>
    </xf>
    <xf numFmtId="0" fontId="6" fillId="13" borderId="10" xfId="0" applyFont="1" applyFill="1" applyBorder="1" applyAlignment="1">
      <alignment horizontal="center" vertical="center"/>
    </xf>
    <xf numFmtId="0" fontId="23" fillId="0" borderId="10" xfId="0" applyFont="1" applyFill="1" applyBorder="1" applyAlignment="1" applyProtection="1">
      <alignment horizontal="left" vertical="center"/>
      <protection locked="0"/>
    </xf>
    <xf numFmtId="0" fontId="23" fillId="0" borderId="10" xfId="0" applyNumberFormat="1"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6" fillId="0" borderId="10" xfId="0" applyNumberFormat="1" applyFont="1" applyFill="1" applyBorder="1" applyAlignment="1">
      <alignment horizontal="left" vertical="center" wrapText="1"/>
    </xf>
    <xf numFmtId="0" fontId="6" fillId="13" borderId="10" xfId="0" applyFont="1" applyFill="1" applyBorder="1" applyAlignment="1">
      <alignment horizontal="left" vertical="center"/>
    </xf>
    <xf numFmtId="0" fontId="6" fillId="13" borderId="26" xfId="0" applyFont="1" applyFill="1" applyBorder="1" applyAlignment="1">
      <alignment horizontal="center" vertical="center"/>
    </xf>
    <xf numFmtId="0" fontId="6" fillId="13" borderId="27" xfId="0" applyFont="1" applyFill="1" applyBorder="1" applyAlignment="1">
      <alignment horizontal="center" vertical="center"/>
    </xf>
    <xf numFmtId="4" fontId="23" fillId="0" borderId="10" xfId="0" applyNumberFormat="1" applyFont="1" applyFill="1" applyBorder="1" applyAlignment="1" applyProtection="1">
      <alignment horizontal="right" vertical="center"/>
      <protection locked="0"/>
    </xf>
    <xf numFmtId="1" fontId="23" fillId="0" borderId="10" xfId="0" applyNumberFormat="1" applyFont="1" applyFill="1" applyBorder="1" applyAlignment="1" applyProtection="1">
      <alignment horizontal="center" vertical="center"/>
      <protection locked="0"/>
    </xf>
    <xf numFmtId="4" fontId="23" fillId="0" borderId="26" xfId="0" applyNumberFormat="1" applyFont="1" applyFill="1" applyBorder="1" applyAlignment="1" applyProtection="1">
      <alignment horizontal="left" vertical="center"/>
      <protection locked="0"/>
    </xf>
    <xf numFmtId="0" fontId="23" fillId="0" borderId="11" xfId="0" applyNumberFormat="1" applyFont="1" applyFill="1" applyBorder="1" applyAlignment="1" applyProtection="1">
      <alignment horizontal="left" vertical="center"/>
      <protection locked="0"/>
    </xf>
    <xf numFmtId="4" fontId="6" fillId="0" borderId="26" xfId="0" applyNumberFormat="1" applyFont="1" applyFill="1" applyBorder="1" applyAlignment="1">
      <alignment horizontal="left" vertical="center"/>
    </xf>
    <xf numFmtId="4" fontId="6" fillId="0" borderId="27" xfId="0" applyNumberFormat="1" applyFont="1" applyFill="1" applyBorder="1" applyAlignment="1">
      <alignment horizontal="left" vertical="center"/>
    </xf>
    <xf numFmtId="4" fontId="6" fillId="0" borderId="11" xfId="0" applyNumberFormat="1" applyFont="1" applyFill="1" applyBorder="1" applyAlignment="1">
      <alignment horizontal="left" vertical="center"/>
    </xf>
    <xf numFmtId="4" fontId="23" fillId="0" borderId="10" xfId="0" applyNumberFormat="1" applyFont="1" applyFill="1" applyBorder="1" applyAlignment="1">
      <alignment horizontal="right" vertical="center"/>
    </xf>
    <xf numFmtId="0" fontId="26" fillId="0" borderId="10" xfId="0" applyFont="1" applyFill="1" applyBorder="1" applyAlignment="1">
      <alignment horizontal="center" vertical="center"/>
    </xf>
    <xf numFmtId="0" fontId="6" fillId="0" borderId="10" xfId="0" applyFont="1" applyFill="1" applyBorder="1" applyAlignment="1" applyProtection="1">
      <alignment horizontal="left" vertical="center"/>
      <protection locked="0"/>
    </xf>
    <xf numFmtId="1" fontId="7" fillId="0" borderId="10" xfId="0" applyNumberFormat="1"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169" fontId="7" fillId="0" borderId="26" xfId="0" applyNumberFormat="1" applyFont="1" applyFill="1" applyBorder="1" applyAlignment="1" applyProtection="1">
      <alignment horizontal="left" vertical="center"/>
      <protection locked="0"/>
    </xf>
    <xf numFmtId="169" fontId="7" fillId="0" borderId="27" xfId="0" applyNumberFormat="1" applyFont="1" applyFill="1" applyBorder="1" applyAlignment="1" applyProtection="1">
      <alignment horizontal="left" vertical="center"/>
      <protection locked="0"/>
    </xf>
    <xf numFmtId="169" fontId="7" fillId="0" borderId="11" xfId="0" applyNumberFormat="1" applyFont="1" applyFill="1" applyBorder="1" applyAlignment="1" applyProtection="1">
      <alignment horizontal="left" vertical="center"/>
      <protection locked="0"/>
    </xf>
    <xf numFmtId="0" fontId="9" fillId="13" borderId="10" xfId="0" applyFont="1" applyFill="1" applyBorder="1" applyAlignment="1">
      <alignment horizontal="center" vertical="center"/>
    </xf>
    <xf numFmtId="0" fontId="29" fillId="0" borderId="28"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0" borderId="36"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37"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protection locked="0"/>
    </xf>
    <xf numFmtId="0" fontId="29" fillId="0" borderId="34"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protection locked="0"/>
    </xf>
    <xf numFmtId="0" fontId="18" fillId="0" borderId="10" xfId="0" applyFont="1" applyBorder="1" applyAlignment="1">
      <alignment horizontal="left" vertical="center"/>
    </xf>
    <xf numFmtId="0" fontId="6" fillId="0" borderId="27"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10" xfId="0" applyFont="1" applyFill="1" applyBorder="1" applyAlignment="1">
      <alignment horizontal="left" vertical="center" wrapText="1"/>
    </xf>
    <xf numFmtId="0" fontId="28" fillId="0" borderId="10" xfId="0" applyFont="1" applyBorder="1" applyAlignment="1">
      <alignment horizontal="center" vertical="center" wrapText="1"/>
    </xf>
  </cellXfs>
  <cellStyles count="2">
    <cellStyle name="Normal" xfId="0" builtinId="0"/>
    <cellStyle name="Percent" xfId="1" builtinId="5"/>
  </cellStyles>
  <dxfs count="6">
    <dxf>
      <font>
        <b val="0"/>
        <i val="0"/>
        <strike val="0"/>
        <condense val="0"/>
        <extend val="0"/>
        <outline val="0"/>
        <shadow val="0"/>
        <u val="none"/>
        <vertAlign val="baseline"/>
        <sz val="11"/>
        <color theme="1"/>
        <name val="Gisha"/>
        <scheme val="none"/>
      </font>
      <fill>
        <patternFill patternType="solid">
          <fgColor indexed="64"/>
          <bgColor rgb="FFF2F4B2"/>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sha"/>
        <scheme val="none"/>
      </font>
      <fill>
        <patternFill patternType="solid">
          <fgColor indexed="64"/>
          <bgColor rgb="FFF2F4B2"/>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rgb="FF002060"/>
        <name val="Gisha"/>
        <scheme val="none"/>
      </font>
      <fill>
        <patternFill patternType="solid">
          <fgColor indexed="64"/>
          <bgColor rgb="FFF2F4B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CFFD5"/>
      <color rgb="FFF2F4B2"/>
      <color rgb="FFEF4B7A"/>
      <color rgb="FF45CEE9"/>
      <color rgb="FFE0E0E0"/>
      <color rgb="FF17A6C3"/>
      <color rgb="FFFFFF66"/>
      <color rgb="FFD3D3D3"/>
      <color rgb="FFEDEF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13764</xdr:colOff>
      <xdr:row>3</xdr:row>
      <xdr:rowOff>394756</xdr:rowOff>
    </xdr:from>
    <xdr:to>
      <xdr:col>3</xdr:col>
      <xdr:colOff>128064</xdr:colOff>
      <xdr:row>5</xdr:row>
      <xdr:rowOff>15872</xdr:rowOff>
    </xdr:to>
    <xdr:sp macro="" textlink="">
      <xdr:nvSpPr>
        <xdr:cNvPr id="9" name="Flowchart: Merge 8"/>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4</xdr:row>
      <xdr:rowOff>352424</xdr:rowOff>
    </xdr:from>
    <xdr:to>
      <xdr:col>3</xdr:col>
      <xdr:colOff>123826</xdr:colOff>
      <xdr:row>6</xdr:row>
      <xdr:rowOff>21165</xdr:rowOff>
    </xdr:to>
    <xdr:sp macro="" textlink="">
      <xdr:nvSpPr>
        <xdr:cNvPr id="10" name="Flowchart: Merge 9"/>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5</xdr:row>
      <xdr:rowOff>352424</xdr:rowOff>
    </xdr:from>
    <xdr:to>
      <xdr:col>3</xdr:col>
      <xdr:colOff>123826</xdr:colOff>
      <xdr:row>7</xdr:row>
      <xdr:rowOff>21165</xdr:rowOff>
    </xdr:to>
    <xdr:sp macro="" textlink="">
      <xdr:nvSpPr>
        <xdr:cNvPr id="11" name="Flowchart: Merge 10"/>
        <xdr:cNvSpPr/>
      </xdr:nvSpPr>
      <xdr:spPr>
        <a:xfrm rot="16200000">
          <a:off x="7585605" y="23870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6</xdr:row>
      <xdr:rowOff>352424</xdr:rowOff>
    </xdr:from>
    <xdr:to>
      <xdr:col>3</xdr:col>
      <xdr:colOff>123826</xdr:colOff>
      <xdr:row>8</xdr:row>
      <xdr:rowOff>21165</xdr:rowOff>
    </xdr:to>
    <xdr:sp macro="" textlink="">
      <xdr:nvSpPr>
        <xdr:cNvPr id="12" name="Flowchart: Merge 11"/>
        <xdr:cNvSpPr/>
      </xdr:nvSpPr>
      <xdr:spPr>
        <a:xfrm rot="16200000">
          <a:off x="7585605" y="273949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7</xdr:row>
      <xdr:rowOff>352424</xdr:rowOff>
    </xdr:from>
    <xdr:to>
      <xdr:col>3</xdr:col>
      <xdr:colOff>123826</xdr:colOff>
      <xdr:row>9</xdr:row>
      <xdr:rowOff>21165</xdr:rowOff>
    </xdr:to>
    <xdr:sp macro="" textlink="">
      <xdr:nvSpPr>
        <xdr:cNvPr id="13" name="Flowchart: Merge 12"/>
        <xdr:cNvSpPr/>
      </xdr:nvSpPr>
      <xdr:spPr>
        <a:xfrm rot="16200000">
          <a:off x="7585605" y="309192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9</xdr:row>
      <xdr:rowOff>9524</xdr:rowOff>
    </xdr:from>
    <xdr:to>
      <xdr:col>3</xdr:col>
      <xdr:colOff>123826</xdr:colOff>
      <xdr:row>10</xdr:row>
      <xdr:rowOff>30690</xdr:rowOff>
    </xdr:to>
    <xdr:sp macro="" textlink="">
      <xdr:nvSpPr>
        <xdr:cNvPr id="14" name="Flowchart: Merge 13"/>
        <xdr:cNvSpPr/>
      </xdr:nvSpPr>
      <xdr:spPr>
        <a:xfrm rot="16200000">
          <a:off x="7585605" y="34538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9</xdr:row>
      <xdr:rowOff>352424</xdr:rowOff>
    </xdr:from>
    <xdr:to>
      <xdr:col>3</xdr:col>
      <xdr:colOff>123826</xdr:colOff>
      <xdr:row>11</xdr:row>
      <xdr:rowOff>21165</xdr:rowOff>
    </xdr:to>
    <xdr:sp macro="" textlink="">
      <xdr:nvSpPr>
        <xdr:cNvPr id="15" name="Flowchart: Merge 14"/>
        <xdr:cNvSpPr/>
      </xdr:nvSpPr>
      <xdr:spPr>
        <a:xfrm rot="16200000">
          <a:off x="7585605" y="37967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13764</xdr:colOff>
      <xdr:row>10</xdr:row>
      <xdr:rowOff>394756</xdr:rowOff>
    </xdr:from>
    <xdr:to>
      <xdr:col>3</xdr:col>
      <xdr:colOff>128064</xdr:colOff>
      <xdr:row>12</xdr:row>
      <xdr:rowOff>15872</xdr:rowOff>
    </xdr:to>
    <xdr:sp macro="" textlink="">
      <xdr:nvSpPr>
        <xdr:cNvPr id="16" name="Flowchart: Merge 15"/>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11</xdr:row>
      <xdr:rowOff>352424</xdr:rowOff>
    </xdr:from>
    <xdr:to>
      <xdr:col>3</xdr:col>
      <xdr:colOff>123826</xdr:colOff>
      <xdr:row>13</xdr:row>
      <xdr:rowOff>21165</xdr:rowOff>
    </xdr:to>
    <xdr:sp macro="" textlink="">
      <xdr:nvSpPr>
        <xdr:cNvPr id="17" name="Flowchart: Merge 16"/>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12</xdr:row>
      <xdr:rowOff>352424</xdr:rowOff>
    </xdr:from>
    <xdr:to>
      <xdr:col>3</xdr:col>
      <xdr:colOff>123826</xdr:colOff>
      <xdr:row>14</xdr:row>
      <xdr:rowOff>21165</xdr:rowOff>
    </xdr:to>
    <xdr:sp macro="" textlink="">
      <xdr:nvSpPr>
        <xdr:cNvPr id="18" name="Flowchart: Merge 17"/>
        <xdr:cNvSpPr/>
      </xdr:nvSpPr>
      <xdr:spPr>
        <a:xfrm rot="16200000">
          <a:off x="7585605" y="23870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13</xdr:row>
      <xdr:rowOff>352424</xdr:rowOff>
    </xdr:from>
    <xdr:to>
      <xdr:col>3</xdr:col>
      <xdr:colOff>123826</xdr:colOff>
      <xdr:row>15</xdr:row>
      <xdr:rowOff>21165</xdr:rowOff>
    </xdr:to>
    <xdr:sp macro="" textlink="">
      <xdr:nvSpPr>
        <xdr:cNvPr id="19" name="Flowchart: Merge 18"/>
        <xdr:cNvSpPr/>
      </xdr:nvSpPr>
      <xdr:spPr>
        <a:xfrm rot="16200000">
          <a:off x="7585605" y="273949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14</xdr:row>
      <xdr:rowOff>352424</xdr:rowOff>
    </xdr:from>
    <xdr:to>
      <xdr:col>3</xdr:col>
      <xdr:colOff>123826</xdr:colOff>
      <xdr:row>16</xdr:row>
      <xdr:rowOff>21165</xdr:rowOff>
    </xdr:to>
    <xdr:sp macro="" textlink="">
      <xdr:nvSpPr>
        <xdr:cNvPr id="20" name="Flowchart: Merge 19"/>
        <xdr:cNvSpPr/>
      </xdr:nvSpPr>
      <xdr:spPr>
        <a:xfrm rot="16200000">
          <a:off x="7585605" y="309192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16</xdr:row>
      <xdr:rowOff>9524</xdr:rowOff>
    </xdr:from>
    <xdr:to>
      <xdr:col>3</xdr:col>
      <xdr:colOff>123826</xdr:colOff>
      <xdr:row>17</xdr:row>
      <xdr:rowOff>30690</xdr:rowOff>
    </xdr:to>
    <xdr:sp macro="" textlink="">
      <xdr:nvSpPr>
        <xdr:cNvPr id="21" name="Flowchart: Merge 20"/>
        <xdr:cNvSpPr/>
      </xdr:nvSpPr>
      <xdr:spPr>
        <a:xfrm rot="16200000">
          <a:off x="7585605" y="34538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16</xdr:row>
      <xdr:rowOff>352424</xdr:rowOff>
    </xdr:from>
    <xdr:to>
      <xdr:col>3</xdr:col>
      <xdr:colOff>123826</xdr:colOff>
      <xdr:row>18</xdr:row>
      <xdr:rowOff>21165</xdr:rowOff>
    </xdr:to>
    <xdr:sp macro="" textlink="">
      <xdr:nvSpPr>
        <xdr:cNvPr id="22" name="Flowchart: Merge 21"/>
        <xdr:cNvSpPr/>
      </xdr:nvSpPr>
      <xdr:spPr>
        <a:xfrm rot="16200000">
          <a:off x="7585605" y="37967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13764</xdr:colOff>
      <xdr:row>17</xdr:row>
      <xdr:rowOff>394756</xdr:rowOff>
    </xdr:from>
    <xdr:to>
      <xdr:col>3</xdr:col>
      <xdr:colOff>128064</xdr:colOff>
      <xdr:row>19</xdr:row>
      <xdr:rowOff>15872</xdr:rowOff>
    </xdr:to>
    <xdr:sp macro="" textlink="">
      <xdr:nvSpPr>
        <xdr:cNvPr id="30" name="Flowchart: Merge 29"/>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18</xdr:row>
      <xdr:rowOff>352424</xdr:rowOff>
    </xdr:from>
    <xdr:to>
      <xdr:col>3</xdr:col>
      <xdr:colOff>123826</xdr:colOff>
      <xdr:row>20</xdr:row>
      <xdr:rowOff>21165</xdr:rowOff>
    </xdr:to>
    <xdr:sp macro="" textlink="">
      <xdr:nvSpPr>
        <xdr:cNvPr id="31" name="Flowchart: Merge 30"/>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19</xdr:row>
      <xdr:rowOff>352424</xdr:rowOff>
    </xdr:from>
    <xdr:to>
      <xdr:col>3</xdr:col>
      <xdr:colOff>123826</xdr:colOff>
      <xdr:row>21</xdr:row>
      <xdr:rowOff>21165</xdr:rowOff>
    </xdr:to>
    <xdr:sp macro="" textlink="">
      <xdr:nvSpPr>
        <xdr:cNvPr id="32" name="Flowchart: Merge 31"/>
        <xdr:cNvSpPr/>
      </xdr:nvSpPr>
      <xdr:spPr>
        <a:xfrm rot="16200000">
          <a:off x="7585605" y="23870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20</xdr:row>
      <xdr:rowOff>352424</xdr:rowOff>
    </xdr:from>
    <xdr:to>
      <xdr:col>3</xdr:col>
      <xdr:colOff>123826</xdr:colOff>
      <xdr:row>22</xdr:row>
      <xdr:rowOff>21165</xdr:rowOff>
    </xdr:to>
    <xdr:sp macro="" textlink="">
      <xdr:nvSpPr>
        <xdr:cNvPr id="33" name="Flowchart: Merge 32"/>
        <xdr:cNvSpPr/>
      </xdr:nvSpPr>
      <xdr:spPr>
        <a:xfrm rot="16200000">
          <a:off x="7585605" y="273949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21</xdr:row>
      <xdr:rowOff>352424</xdr:rowOff>
    </xdr:from>
    <xdr:to>
      <xdr:col>3</xdr:col>
      <xdr:colOff>123826</xdr:colOff>
      <xdr:row>23</xdr:row>
      <xdr:rowOff>21165</xdr:rowOff>
    </xdr:to>
    <xdr:sp macro="" textlink="">
      <xdr:nvSpPr>
        <xdr:cNvPr id="34" name="Flowchart: Merge 33"/>
        <xdr:cNvSpPr/>
      </xdr:nvSpPr>
      <xdr:spPr>
        <a:xfrm rot="16200000">
          <a:off x="7585605" y="309192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23</xdr:row>
      <xdr:rowOff>9524</xdr:rowOff>
    </xdr:from>
    <xdr:to>
      <xdr:col>3</xdr:col>
      <xdr:colOff>123826</xdr:colOff>
      <xdr:row>24</xdr:row>
      <xdr:rowOff>30690</xdr:rowOff>
    </xdr:to>
    <xdr:sp macro="" textlink="">
      <xdr:nvSpPr>
        <xdr:cNvPr id="35" name="Flowchart: Merge 34"/>
        <xdr:cNvSpPr/>
      </xdr:nvSpPr>
      <xdr:spPr>
        <a:xfrm rot="16200000">
          <a:off x="7585605" y="34538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23</xdr:row>
      <xdr:rowOff>352424</xdr:rowOff>
    </xdr:from>
    <xdr:to>
      <xdr:col>3</xdr:col>
      <xdr:colOff>123826</xdr:colOff>
      <xdr:row>25</xdr:row>
      <xdr:rowOff>21165</xdr:rowOff>
    </xdr:to>
    <xdr:sp macro="" textlink="">
      <xdr:nvSpPr>
        <xdr:cNvPr id="36" name="Flowchart: Merge 35"/>
        <xdr:cNvSpPr/>
      </xdr:nvSpPr>
      <xdr:spPr>
        <a:xfrm rot="16200000">
          <a:off x="7585605" y="37967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13764</xdr:colOff>
      <xdr:row>24</xdr:row>
      <xdr:rowOff>394756</xdr:rowOff>
    </xdr:from>
    <xdr:to>
      <xdr:col>3</xdr:col>
      <xdr:colOff>128064</xdr:colOff>
      <xdr:row>26</xdr:row>
      <xdr:rowOff>15872</xdr:rowOff>
    </xdr:to>
    <xdr:sp macro="" textlink="">
      <xdr:nvSpPr>
        <xdr:cNvPr id="37" name="Flowchart: Merge 36"/>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25</xdr:row>
      <xdr:rowOff>352424</xdr:rowOff>
    </xdr:from>
    <xdr:to>
      <xdr:col>3</xdr:col>
      <xdr:colOff>123826</xdr:colOff>
      <xdr:row>27</xdr:row>
      <xdr:rowOff>21165</xdr:rowOff>
    </xdr:to>
    <xdr:sp macro="" textlink="">
      <xdr:nvSpPr>
        <xdr:cNvPr id="38" name="Flowchart: Merge 37"/>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26</xdr:row>
      <xdr:rowOff>352424</xdr:rowOff>
    </xdr:from>
    <xdr:to>
      <xdr:col>3</xdr:col>
      <xdr:colOff>123826</xdr:colOff>
      <xdr:row>28</xdr:row>
      <xdr:rowOff>21165</xdr:rowOff>
    </xdr:to>
    <xdr:sp macro="" textlink="">
      <xdr:nvSpPr>
        <xdr:cNvPr id="39" name="Flowchart: Merge 38"/>
        <xdr:cNvSpPr/>
      </xdr:nvSpPr>
      <xdr:spPr>
        <a:xfrm rot="16200000">
          <a:off x="7585605" y="23870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27</xdr:row>
      <xdr:rowOff>352424</xdr:rowOff>
    </xdr:from>
    <xdr:to>
      <xdr:col>3</xdr:col>
      <xdr:colOff>123826</xdr:colOff>
      <xdr:row>29</xdr:row>
      <xdr:rowOff>21165</xdr:rowOff>
    </xdr:to>
    <xdr:sp macro="" textlink="">
      <xdr:nvSpPr>
        <xdr:cNvPr id="40" name="Flowchart: Merge 39"/>
        <xdr:cNvSpPr/>
      </xdr:nvSpPr>
      <xdr:spPr>
        <a:xfrm rot="16200000">
          <a:off x="7585605" y="273949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28</xdr:row>
      <xdr:rowOff>352424</xdr:rowOff>
    </xdr:from>
    <xdr:to>
      <xdr:col>3</xdr:col>
      <xdr:colOff>123826</xdr:colOff>
      <xdr:row>30</xdr:row>
      <xdr:rowOff>21165</xdr:rowOff>
    </xdr:to>
    <xdr:sp macro="" textlink="">
      <xdr:nvSpPr>
        <xdr:cNvPr id="41" name="Flowchart: Merge 40"/>
        <xdr:cNvSpPr/>
      </xdr:nvSpPr>
      <xdr:spPr>
        <a:xfrm rot="16200000">
          <a:off x="7585605" y="309192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30</xdr:row>
      <xdr:rowOff>9524</xdr:rowOff>
    </xdr:from>
    <xdr:to>
      <xdr:col>3</xdr:col>
      <xdr:colOff>123826</xdr:colOff>
      <xdr:row>31</xdr:row>
      <xdr:rowOff>30690</xdr:rowOff>
    </xdr:to>
    <xdr:sp macro="" textlink="">
      <xdr:nvSpPr>
        <xdr:cNvPr id="42" name="Flowchart: Merge 41"/>
        <xdr:cNvSpPr/>
      </xdr:nvSpPr>
      <xdr:spPr>
        <a:xfrm rot="16200000">
          <a:off x="7585605" y="34538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30</xdr:row>
      <xdr:rowOff>352424</xdr:rowOff>
    </xdr:from>
    <xdr:to>
      <xdr:col>3</xdr:col>
      <xdr:colOff>123826</xdr:colOff>
      <xdr:row>32</xdr:row>
      <xdr:rowOff>21165</xdr:rowOff>
    </xdr:to>
    <xdr:sp macro="" textlink="">
      <xdr:nvSpPr>
        <xdr:cNvPr id="43" name="Flowchart: Merge 42"/>
        <xdr:cNvSpPr/>
      </xdr:nvSpPr>
      <xdr:spPr>
        <a:xfrm rot="16200000">
          <a:off x="7585605" y="37967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13764</xdr:colOff>
      <xdr:row>31</xdr:row>
      <xdr:rowOff>394756</xdr:rowOff>
    </xdr:from>
    <xdr:to>
      <xdr:col>3</xdr:col>
      <xdr:colOff>128064</xdr:colOff>
      <xdr:row>33</xdr:row>
      <xdr:rowOff>15872</xdr:rowOff>
    </xdr:to>
    <xdr:sp macro="" textlink="">
      <xdr:nvSpPr>
        <xdr:cNvPr id="44" name="Flowchart: Merge 43"/>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32</xdr:row>
      <xdr:rowOff>352424</xdr:rowOff>
    </xdr:from>
    <xdr:to>
      <xdr:col>3</xdr:col>
      <xdr:colOff>123826</xdr:colOff>
      <xdr:row>34</xdr:row>
      <xdr:rowOff>21165</xdr:rowOff>
    </xdr:to>
    <xdr:sp macro="" textlink="">
      <xdr:nvSpPr>
        <xdr:cNvPr id="45" name="Flowchart: Merge 44"/>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152399</xdr:colOff>
      <xdr:row>343</xdr:row>
      <xdr:rowOff>123824</xdr:rowOff>
    </xdr:from>
    <xdr:to>
      <xdr:col>14</xdr:col>
      <xdr:colOff>1000124</xdr:colOff>
      <xdr:row>343</xdr:row>
      <xdr:rowOff>247649</xdr:rowOff>
    </xdr:to>
    <xdr:sp macro="" textlink="">
      <xdr:nvSpPr>
        <xdr:cNvPr id="4" name="Left Arrow 3"/>
        <xdr:cNvSpPr/>
      </xdr:nvSpPr>
      <xdr:spPr>
        <a:xfrm>
          <a:off x="10658474" y="110280449"/>
          <a:ext cx="847725" cy="123825"/>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43962</xdr:colOff>
      <xdr:row>299</xdr:row>
      <xdr:rowOff>175846</xdr:rowOff>
    </xdr:from>
    <xdr:to>
      <xdr:col>14</xdr:col>
      <xdr:colOff>996462</xdr:colOff>
      <xdr:row>320</xdr:row>
      <xdr:rowOff>80598</xdr:rowOff>
    </xdr:to>
    <xdr:cxnSp macro="">
      <xdr:nvCxnSpPr>
        <xdr:cNvPr id="16" name="Elbow Connector 15"/>
        <xdr:cNvCxnSpPr/>
      </xdr:nvCxnSpPr>
      <xdr:spPr>
        <a:xfrm rot="10800000">
          <a:off x="9539654" y="97374808"/>
          <a:ext cx="952500" cy="937848"/>
        </a:xfrm>
        <a:prstGeom prst="bentConnector3">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320</xdr:row>
      <xdr:rowOff>205154</xdr:rowOff>
    </xdr:from>
    <xdr:to>
      <xdr:col>14</xdr:col>
      <xdr:colOff>989135</xdr:colOff>
      <xdr:row>320</xdr:row>
      <xdr:rowOff>205154</xdr:rowOff>
    </xdr:to>
    <xdr:cxnSp macro="">
      <xdr:nvCxnSpPr>
        <xdr:cNvPr id="18" name="Straight Arrow Connector 17"/>
        <xdr:cNvCxnSpPr/>
      </xdr:nvCxnSpPr>
      <xdr:spPr>
        <a:xfrm flipH="1">
          <a:off x="9495692" y="98781577"/>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21981</xdr:colOff>
      <xdr:row>136</xdr:row>
      <xdr:rowOff>183173</xdr:rowOff>
    </xdr:from>
    <xdr:to>
      <xdr:col>15</xdr:col>
      <xdr:colOff>0</xdr:colOff>
      <xdr:row>136</xdr:row>
      <xdr:rowOff>183173</xdr:rowOff>
    </xdr:to>
    <xdr:cxnSp macro="">
      <xdr:nvCxnSpPr>
        <xdr:cNvPr id="20" name="Straight Arrow Connector 19"/>
        <xdr:cNvCxnSpPr/>
      </xdr:nvCxnSpPr>
      <xdr:spPr>
        <a:xfrm flipH="1">
          <a:off x="9517673" y="43316769"/>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13189</xdr:colOff>
      <xdr:row>137</xdr:row>
      <xdr:rowOff>145072</xdr:rowOff>
    </xdr:from>
    <xdr:to>
      <xdr:col>14</xdr:col>
      <xdr:colOff>1002324</xdr:colOff>
      <xdr:row>137</xdr:row>
      <xdr:rowOff>145072</xdr:rowOff>
    </xdr:to>
    <xdr:cxnSp macro="">
      <xdr:nvCxnSpPr>
        <xdr:cNvPr id="21" name="Straight Arrow Connector 20"/>
        <xdr:cNvCxnSpPr/>
      </xdr:nvCxnSpPr>
      <xdr:spPr>
        <a:xfrm flipH="1">
          <a:off x="9508881" y="43623034"/>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16119</xdr:colOff>
      <xdr:row>125</xdr:row>
      <xdr:rowOff>197827</xdr:rowOff>
    </xdr:from>
    <xdr:to>
      <xdr:col>14</xdr:col>
      <xdr:colOff>1005254</xdr:colOff>
      <xdr:row>125</xdr:row>
      <xdr:rowOff>197827</xdr:rowOff>
    </xdr:to>
    <xdr:cxnSp macro="">
      <xdr:nvCxnSpPr>
        <xdr:cNvPr id="9" name="Straight Arrow Connector 8"/>
        <xdr:cNvCxnSpPr/>
      </xdr:nvCxnSpPr>
      <xdr:spPr>
        <a:xfrm flipH="1">
          <a:off x="9511811" y="39543404"/>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14654</xdr:colOff>
      <xdr:row>95</xdr:row>
      <xdr:rowOff>189034</xdr:rowOff>
    </xdr:from>
    <xdr:to>
      <xdr:col>14</xdr:col>
      <xdr:colOff>1003789</xdr:colOff>
      <xdr:row>95</xdr:row>
      <xdr:rowOff>189034</xdr:rowOff>
    </xdr:to>
    <xdr:cxnSp macro="">
      <xdr:nvCxnSpPr>
        <xdr:cNvPr id="10" name="Straight Arrow Connector 9"/>
        <xdr:cNvCxnSpPr/>
      </xdr:nvCxnSpPr>
      <xdr:spPr>
        <a:xfrm flipH="1">
          <a:off x="9510346" y="30236746"/>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16119</xdr:colOff>
      <xdr:row>93</xdr:row>
      <xdr:rowOff>181708</xdr:rowOff>
    </xdr:from>
    <xdr:to>
      <xdr:col>14</xdr:col>
      <xdr:colOff>1005254</xdr:colOff>
      <xdr:row>93</xdr:row>
      <xdr:rowOff>181708</xdr:rowOff>
    </xdr:to>
    <xdr:cxnSp macro="">
      <xdr:nvCxnSpPr>
        <xdr:cNvPr id="11" name="Straight Arrow Connector 10"/>
        <xdr:cNvCxnSpPr/>
      </xdr:nvCxnSpPr>
      <xdr:spPr>
        <a:xfrm flipH="1">
          <a:off x="9511811" y="29540689"/>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14654</xdr:colOff>
      <xdr:row>94</xdr:row>
      <xdr:rowOff>143608</xdr:rowOff>
    </xdr:from>
    <xdr:to>
      <xdr:col>14</xdr:col>
      <xdr:colOff>1003789</xdr:colOff>
      <xdr:row>94</xdr:row>
      <xdr:rowOff>143608</xdr:rowOff>
    </xdr:to>
    <xdr:cxnSp macro="">
      <xdr:nvCxnSpPr>
        <xdr:cNvPr id="12" name="Straight Arrow Connector 11"/>
        <xdr:cNvCxnSpPr/>
      </xdr:nvCxnSpPr>
      <xdr:spPr>
        <a:xfrm flipH="1">
          <a:off x="9510346" y="29846954"/>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7327</xdr:colOff>
      <xdr:row>75</xdr:row>
      <xdr:rowOff>161192</xdr:rowOff>
    </xdr:from>
    <xdr:to>
      <xdr:col>14</xdr:col>
      <xdr:colOff>996462</xdr:colOff>
      <xdr:row>75</xdr:row>
      <xdr:rowOff>161192</xdr:rowOff>
    </xdr:to>
    <xdr:cxnSp macro="">
      <xdr:nvCxnSpPr>
        <xdr:cNvPr id="13" name="Straight Arrow Connector 12"/>
        <xdr:cNvCxnSpPr/>
      </xdr:nvCxnSpPr>
      <xdr:spPr>
        <a:xfrm flipH="1">
          <a:off x="9503019" y="26076519"/>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7327</xdr:colOff>
      <xdr:row>53</xdr:row>
      <xdr:rowOff>175846</xdr:rowOff>
    </xdr:from>
    <xdr:to>
      <xdr:col>14</xdr:col>
      <xdr:colOff>996462</xdr:colOff>
      <xdr:row>53</xdr:row>
      <xdr:rowOff>175846</xdr:rowOff>
    </xdr:to>
    <xdr:cxnSp macro="">
      <xdr:nvCxnSpPr>
        <xdr:cNvPr id="14" name="Straight Arrow Connector 13"/>
        <xdr:cNvCxnSpPr/>
      </xdr:nvCxnSpPr>
      <xdr:spPr>
        <a:xfrm flipH="1">
          <a:off x="9503019" y="18515134"/>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Table2" displayName="Table2" ref="AA1:AA4" totalsRowShown="0" headerRowDxfId="5" dataDxfId="3" headerRowBorderDxfId="4" tableBorderDxfId="2" totalsRowBorderDxfId="1">
  <autoFilter ref="AA1:AA4"/>
  <tableColumns count="1">
    <tableColumn id="1" name="Tax 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32"/>
  <sheetViews>
    <sheetView topLeftCell="A368" workbookViewId="0">
      <selection activeCell="N82" sqref="N82"/>
    </sheetView>
  </sheetViews>
  <sheetFormatPr defaultRowHeight="27" customHeight="1" x14ac:dyDescent="0.25"/>
  <cols>
    <col min="1" max="1" width="20.7109375" style="34" customWidth="1"/>
    <col min="2" max="2" width="23.140625" style="34" customWidth="1"/>
    <col min="3" max="3" width="6.5703125" style="34" customWidth="1"/>
    <col min="4" max="4" width="23.85546875" style="34" customWidth="1"/>
    <col min="5" max="5" width="12.42578125" style="34" customWidth="1"/>
    <col min="6" max="6" width="5.85546875" style="34" customWidth="1"/>
    <col min="7" max="7" width="12.42578125" style="34" customWidth="1"/>
    <col min="8" max="8" width="5.7109375" style="34" customWidth="1"/>
    <col min="9" max="9" width="15.85546875" style="34" customWidth="1"/>
    <col min="10" max="10" width="8.140625" style="34" customWidth="1"/>
    <col min="11" max="11" width="7.140625" style="34" customWidth="1"/>
    <col min="12" max="12" width="11.85546875" style="34" customWidth="1"/>
    <col min="13" max="13" width="5.7109375" style="34" customWidth="1"/>
    <col min="14" max="14" width="15.42578125" style="33" customWidth="1"/>
    <col min="15" max="15" width="15.140625" style="34" customWidth="1"/>
    <col min="16" max="16" width="15.85546875" style="34" customWidth="1"/>
    <col min="17" max="19" width="15.140625" style="34" customWidth="1"/>
    <col min="20" max="20" width="15.140625" style="39" customWidth="1"/>
    <col min="21" max="21" width="17.5703125" style="39" customWidth="1"/>
    <col min="22" max="23" width="12.28515625" style="39" customWidth="1"/>
    <col min="24" max="25" width="12.28515625" style="34" customWidth="1"/>
    <col min="26" max="16384" width="9.140625" style="34"/>
  </cols>
  <sheetData>
    <row r="1" spans="2:22" ht="27" customHeight="1" x14ac:dyDescent="0.25">
      <c r="B1" s="358" t="s">
        <v>23</v>
      </c>
      <c r="C1" s="358"/>
      <c r="D1" s="358"/>
      <c r="E1" s="358"/>
      <c r="F1" s="358"/>
      <c r="G1" s="358"/>
      <c r="H1" s="358"/>
      <c r="I1" s="358"/>
      <c r="J1" s="358"/>
      <c r="K1" s="358"/>
      <c r="L1" s="358"/>
      <c r="M1" s="358"/>
      <c r="N1" s="358"/>
      <c r="S1" s="35" t="s">
        <v>297</v>
      </c>
      <c r="T1" s="36" t="s">
        <v>21</v>
      </c>
      <c r="U1" s="37" t="s">
        <v>298</v>
      </c>
      <c r="V1" s="38"/>
    </row>
    <row r="2" spans="2:22" ht="27" customHeight="1" x14ac:dyDescent="0.25">
      <c r="B2" s="359" t="s">
        <v>24</v>
      </c>
      <c r="C2" s="359"/>
      <c r="D2" s="359"/>
      <c r="E2" s="359"/>
      <c r="F2" s="359"/>
      <c r="G2" s="359"/>
      <c r="H2" s="359"/>
      <c r="I2" s="359"/>
      <c r="J2" s="359"/>
      <c r="K2" s="359"/>
      <c r="L2" s="359"/>
      <c r="M2" s="359"/>
      <c r="N2" s="359"/>
      <c r="S2" s="40">
        <f>IF(G3=2010,T2,IF(G3=2011,T3,IF(G3=2012,T4,IF(G3=2013,T5,IF(G3=2014,T6,IF(G3=2015,T7,IF(G3=2016,T8,T9)))))))</f>
        <v>43220</v>
      </c>
      <c r="T2" s="41">
        <v>40663</v>
      </c>
      <c r="U2" s="42">
        <f ca="1">SUM(C$6-S$2)/365*12</f>
        <v>19.101369863013698</v>
      </c>
      <c r="V2" s="38" t="s">
        <v>888</v>
      </c>
    </row>
    <row r="3" spans="2:22" ht="27" customHeight="1" x14ac:dyDescent="0.25">
      <c r="B3" s="357"/>
      <c r="C3" s="357"/>
      <c r="D3" s="357"/>
      <c r="E3" s="357"/>
      <c r="F3" s="357"/>
      <c r="G3" s="20">
        <f>'Data Form'!G3</f>
        <v>0</v>
      </c>
      <c r="H3" s="358"/>
      <c r="I3" s="358"/>
      <c r="J3" s="358"/>
      <c r="K3" s="358"/>
      <c r="L3" s="358"/>
      <c r="M3" s="358"/>
      <c r="N3" s="358"/>
      <c r="S3" s="35" t="s">
        <v>201</v>
      </c>
      <c r="T3" s="43">
        <v>41029</v>
      </c>
      <c r="U3" s="44"/>
      <c r="V3" s="45"/>
    </row>
    <row r="4" spans="2:22" ht="27" customHeight="1" x14ac:dyDescent="0.25">
      <c r="B4" s="359"/>
      <c r="C4" s="359"/>
      <c r="D4" s="359"/>
      <c r="E4" s="359"/>
      <c r="F4" s="359"/>
      <c r="G4" s="359"/>
      <c r="H4" s="359"/>
      <c r="I4" s="359"/>
      <c r="J4" s="359"/>
      <c r="K4" s="359"/>
      <c r="L4" s="359"/>
      <c r="M4" s="359"/>
      <c r="N4" s="359"/>
      <c r="S4" s="35" t="s">
        <v>223</v>
      </c>
      <c r="T4" s="43">
        <v>41394</v>
      </c>
      <c r="U4" s="46"/>
      <c r="V4" s="45"/>
    </row>
    <row r="5" spans="2:22" ht="27" customHeight="1" x14ac:dyDescent="0.25">
      <c r="B5" s="359"/>
      <c r="C5" s="359"/>
      <c r="D5" s="359"/>
      <c r="E5" s="359"/>
      <c r="F5" s="359"/>
      <c r="G5" s="359"/>
      <c r="H5" s="359"/>
      <c r="I5" s="359"/>
      <c r="J5" s="359"/>
      <c r="K5" s="359"/>
      <c r="L5" s="359"/>
      <c r="M5" s="359"/>
      <c r="N5" s="359"/>
      <c r="S5" s="47" t="s">
        <v>224</v>
      </c>
      <c r="T5" s="43">
        <v>41759</v>
      </c>
      <c r="U5" s="46"/>
      <c r="V5" s="45"/>
    </row>
    <row r="6" spans="2:22" ht="27" customHeight="1" x14ac:dyDescent="0.25">
      <c r="B6" s="48" t="s">
        <v>877</v>
      </c>
      <c r="C6" s="360">
        <f ca="1">TODAY()</f>
        <v>43801</v>
      </c>
      <c r="D6" s="360"/>
      <c r="E6" s="357"/>
      <c r="F6" s="357"/>
      <c r="G6" s="357"/>
      <c r="H6" s="357"/>
      <c r="I6" s="357"/>
      <c r="J6" s="357"/>
      <c r="K6" s="357"/>
      <c r="L6" s="49" t="s">
        <v>61</v>
      </c>
      <c r="M6" s="366">
        <f>'Data Form'!M6</f>
        <v>0</v>
      </c>
      <c r="N6" s="366"/>
      <c r="S6" s="50"/>
      <c r="T6" s="51">
        <v>42124</v>
      </c>
      <c r="U6" s="46"/>
      <c r="V6" s="45"/>
    </row>
    <row r="7" spans="2:22" ht="27" customHeight="1" x14ac:dyDescent="0.25">
      <c r="B7" s="52" t="s">
        <v>26</v>
      </c>
      <c r="C7" s="316">
        <f>'Data Form'!C7</f>
        <v>0</v>
      </c>
      <c r="D7" s="316"/>
      <c r="E7" s="316"/>
      <c r="F7" s="316"/>
      <c r="G7" s="316"/>
      <c r="H7" s="316"/>
      <c r="I7" s="316"/>
      <c r="J7" s="316"/>
      <c r="K7" s="316"/>
      <c r="L7" s="52" t="s">
        <v>899</v>
      </c>
      <c r="M7" s="366">
        <f>'Data Form'!M7</f>
        <v>0</v>
      </c>
      <c r="N7" s="366"/>
      <c r="S7" s="53"/>
      <c r="T7" s="51">
        <v>42490</v>
      </c>
      <c r="U7" s="46"/>
      <c r="V7" s="45"/>
    </row>
    <row r="8" spans="2:22" ht="27" customHeight="1" x14ac:dyDescent="0.25">
      <c r="B8" s="52" t="s">
        <v>27</v>
      </c>
      <c r="C8" s="316">
        <f>'Data Form'!C8</f>
        <v>0</v>
      </c>
      <c r="D8" s="316"/>
      <c r="E8" s="316"/>
      <c r="F8" s="316"/>
      <c r="G8" s="316"/>
      <c r="H8" s="316"/>
      <c r="I8" s="316"/>
      <c r="J8" s="316"/>
      <c r="K8" s="316"/>
      <c r="L8" s="361" t="s">
        <v>886</v>
      </c>
      <c r="M8" s="361"/>
      <c r="N8" s="361"/>
      <c r="S8" s="53"/>
      <c r="T8" s="51">
        <v>42855</v>
      </c>
      <c r="U8" s="46"/>
      <c r="V8" s="45"/>
    </row>
    <row r="9" spans="2:22" ht="27" customHeight="1" x14ac:dyDescent="0.25">
      <c r="B9" s="52" t="s">
        <v>111</v>
      </c>
      <c r="C9" s="316">
        <f>'Data Form'!C9</f>
        <v>0</v>
      </c>
      <c r="D9" s="316"/>
      <c r="E9" s="316"/>
      <c r="F9" s="316"/>
      <c r="G9" s="316"/>
      <c r="H9" s="316"/>
      <c r="I9" s="316"/>
      <c r="J9" s="316"/>
      <c r="K9" s="316"/>
      <c r="L9" s="357">
        <f>G3</f>
        <v>0</v>
      </c>
      <c r="M9" s="357"/>
      <c r="N9" s="22">
        <f>IF(G3=2010,(T10-L21)/365,IF(G3=2011,(T2-L21)/365,IF(G3=2012,(T3-L21)/365,IF(G3=2013,(T4-L21)/365,IF(G3=2014,(T5-L21)/365,IF(G3=2015,(T6-L21)/365,IF(G3=2016,(T7-L21)/365,IF(G3=2017,(T8-L21)/365,0))))))))</f>
        <v>0</v>
      </c>
      <c r="S9" s="53"/>
      <c r="T9" s="51">
        <v>43220</v>
      </c>
      <c r="U9" s="46"/>
      <c r="V9" s="45"/>
    </row>
    <row r="10" spans="2:22" ht="27" customHeight="1" x14ac:dyDescent="0.25">
      <c r="B10" s="357"/>
      <c r="C10" s="316">
        <f>'Data Form'!C10</f>
        <v>0</v>
      </c>
      <c r="D10" s="316"/>
      <c r="E10" s="316"/>
      <c r="F10" s="316"/>
      <c r="G10" s="316"/>
      <c r="H10" s="316"/>
      <c r="I10" s="316"/>
      <c r="J10" s="316"/>
      <c r="K10" s="316"/>
      <c r="L10" s="52" t="s">
        <v>864</v>
      </c>
      <c r="M10" s="379">
        <f>'Data Form'!M10</f>
        <v>0</v>
      </c>
      <c r="N10" s="379"/>
      <c r="S10" s="53"/>
      <c r="T10" s="51">
        <v>40298</v>
      </c>
      <c r="U10" s="46"/>
      <c r="V10" s="45"/>
    </row>
    <row r="11" spans="2:22" ht="27" customHeight="1" x14ac:dyDescent="0.25">
      <c r="B11" s="357"/>
      <c r="C11" s="316">
        <f>'Data Form'!C11</f>
        <v>0</v>
      </c>
      <c r="D11" s="316"/>
      <c r="E11" s="316"/>
      <c r="F11" s="316"/>
      <c r="G11" s="316"/>
      <c r="H11" s="316"/>
      <c r="I11" s="316"/>
      <c r="J11" s="316"/>
      <c r="K11" s="316"/>
      <c r="L11" s="357"/>
      <c r="M11" s="357"/>
      <c r="N11" s="357"/>
      <c r="S11" s="53"/>
      <c r="T11" s="51">
        <v>43951</v>
      </c>
      <c r="U11" s="46"/>
      <c r="V11" s="45"/>
    </row>
    <row r="12" spans="2:22" ht="27" customHeight="1" x14ac:dyDescent="0.25">
      <c r="B12" s="321" t="s">
        <v>338</v>
      </c>
      <c r="C12" s="321"/>
      <c r="D12" s="321"/>
      <c r="E12" s="321"/>
      <c r="F12" s="321"/>
      <c r="G12" s="321"/>
      <c r="H12" s="321"/>
      <c r="I12" s="321"/>
      <c r="J12" s="321"/>
      <c r="K12" s="321"/>
      <c r="L12" s="317">
        <f>'Data Form'!L12</f>
        <v>0</v>
      </c>
      <c r="M12" s="317"/>
      <c r="N12" s="317"/>
    </row>
    <row r="13" spans="2:22" ht="27" customHeight="1" x14ac:dyDescent="0.25">
      <c r="B13" s="321" t="s">
        <v>340</v>
      </c>
      <c r="C13" s="321"/>
      <c r="D13" s="321"/>
      <c r="E13" s="321"/>
      <c r="F13" s="321"/>
      <c r="G13" s="321"/>
      <c r="H13" s="321"/>
      <c r="I13" s="321"/>
      <c r="J13" s="321"/>
      <c r="K13" s="321"/>
      <c r="L13" s="317">
        <f>'Data Form'!L13</f>
        <v>0</v>
      </c>
      <c r="M13" s="317"/>
      <c r="N13" s="317"/>
      <c r="T13" s="34"/>
    </row>
    <row r="14" spans="2:22" ht="27" customHeight="1" x14ac:dyDescent="0.25">
      <c r="B14" s="322" t="s">
        <v>342</v>
      </c>
      <c r="C14" s="322"/>
      <c r="D14" s="322"/>
      <c r="E14" s="322"/>
      <c r="F14" s="322"/>
      <c r="G14" s="322"/>
      <c r="H14" s="322"/>
      <c r="I14" s="322"/>
      <c r="J14" s="322"/>
      <c r="K14" s="322"/>
      <c r="L14" s="317">
        <f>'Data Form'!L14</f>
        <v>0</v>
      </c>
      <c r="M14" s="317"/>
      <c r="N14" s="317"/>
      <c r="T14" s="34"/>
    </row>
    <row r="15" spans="2:22" ht="27" customHeight="1" x14ac:dyDescent="0.25">
      <c r="B15" s="325" t="s">
        <v>862</v>
      </c>
      <c r="C15" s="326"/>
      <c r="D15" s="326"/>
      <c r="E15" s="326"/>
      <c r="F15" s="326"/>
      <c r="G15" s="326"/>
      <c r="H15" s="326"/>
      <c r="I15" s="326"/>
      <c r="J15" s="326"/>
      <c r="K15" s="327"/>
      <c r="L15" s="317">
        <f>'Data Form'!L15</f>
        <v>0</v>
      </c>
      <c r="M15" s="317"/>
      <c r="N15" s="317"/>
      <c r="T15" s="34"/>
    </row>
    <row r="16" spans="2:22" ht="27" customHeight="1" x14ac:dyDescent="0.25">
      <c r="B16" s="321" t="s">
        <v>863</v>
      </c>
      <c r="C16" s="321"/>
      <c r="D16" s="321"/>
      <c r="E16" s="321"/>
      <c r="F16" s="321"/>
      <c r="G16" s="321"/>
      <c r="H16" s="321"/>
      <c r="I16" s="321"/>
      <c r="J16" s="321"/>
      <c r="K16" s="321"/>
      <c r="L16" s="365">
        <f>'Data Form'!L16</f>
        <v>0</v>
      </c>
      <c r="M16" s="365"/>
      <c r="N16" s="23">
        <f>'Data Form'!N16</f>
        <v>0</v>
      </c>
      <c r="O16" s="13"/>
      <c r="T16" s="34"/>
    </row>
    <row r="17" spans="2:26" ht="27" customHeight="1" x14ac:dyDescent="0.25">
      <c r="B17" s="323" t="s">
        <v>344</v>
      </c>
      <c r="C17" s="323"/>
      <c r="D17" s="323"/>
      <c r="E17" s="323"/>
      <c r="F17" s="323"/>
      <c r="G17" s="323"/>
      <c r="H17" s="323"/>
      <c r="I17" s="323"/>
      <c r="J17" s="323"/>
      <c r="K17" s="323"/>
      <c r="L17" s="317">
        <f>'Data Form'!L17</f>
        <v>0</v>
      </c>
      <c r="M17" s="317"/>
      <c r="N17" s="317"/>
      <c r="Q17" s="33"/>
      <c r="T17" s="34"/>
    </row>
    <row r="18" spans="2:26" ht="27" customHeight="1" x14ac:dyDescent="0.25">
      <c r="B18" s="321" t="s">
        <v>345</v>
      </c>
      <c r="C18" s="321"/>
      <c r="D18" s="321"/>
      <c r="E18" s="321"/>
      <c r="F18" s="321"/>
      <c r="G18" s="321"/>
      <c r="H18" s="321"/>
      <c r="I18" s="321"/>
      <c r="J18" s="321"/>
      <c r="K18" s="321"/>
      <c r="L18" s="317">
        <f>'Data Form'!L18</f>
        <v>0</v>
      </c>
      <c r="M18" s="317"/>
      <c r="N18" s="317"/>
      <c r="Q18" s="33"/>
      <c r="R18" s="54"/>
      <c r="T18" s="34"/>
    </row>
    <row r="19" spans="2:26" ht="27" customHeight="1" x14ac:dyDescent="0.25">
      <c r="B19" s="321" t="s">
        <v>346</v>
      </c>
      <c r="C19" s="321"/>
      <c r="D19" s="321"/>
      <c r="E19" s="321"/>
      <c r="F19" s="321"/>
      <c r="G19" s="321"/>
      <c r="H19" s="321"/>
      <c r="I19" s="321"/>
      <c r="J19" s="321"/>
      <c r="K19" s="321"/>
      <c r="L19" s="317">
        <f>'Data Form'!L19</f>
        <v>0</v>
      </c>
      <c r="M19" s="317"/>
      <c r="N19" s="317"/>
      <c r="T19" s="34"/>
    </row>
    <row r="20" spans="2:26" ht="27" customHeight="1" x14ac:dyDescent="0.25">
      <c r="B20" s="321" t="s">
        <v>348</v>
      </c>
      <c r="C20" s="321"/>
      <c r="D20" s="321"/>
      <c r="E20" s="321"/>
      <c r="F20" s="321"/>
      <c r="G20" s="321"/>
      <c r="H20" s="321"/>
      <c r="I20" s="321"/>
      <c r="J20" s="321"/>
      <c r="K20" s="321"/>
      <c r="L20" s="324">
        <f>'Data Form'!L20</f>
        <v>0</v>
      </c>
      <c r="M20" s="324"/>
      <c r="N20" s="324"/>
      <c r="T20" s="34"/>
    </row>
    <row r="21" spans="2:26" ht="27" customHeight="1" x14ac:dyDescent="0.25">
      <c r="B21" s="321" t="s">
        <v>349</v>
      </c>
      <c r="C21" s="321"/>
      <c r="D21" s="321"/>
      <c r="E21" s="321"/>
      <c r="F21" s="321"/>
      <c r="G21" s="321"/>
      <c r="H21" s="321"/>
      <c r="I21" s="321"/>
      <c r="J21" s="321"/>
      <c r="K21" s="321"/>
      <c r="L21" s="324">
        <f>'Data Form'!L21</f>
        <v>0</v>
      </c>
      <c r="M21" s="324"/>
      <c r="N21" s="324"/>
      <c r="T21" s="80"/>
    </row>
    <row r="22" spans="2:26" ht="27" customHeight="1" x14ac:dyDescent="0.25">
      <c r="B22" s="321" t="s">
        <v>350</v>
      </c>
      <c r="C22" s="321"/>
      <c r="D22" s="321"/>
      <c r="E22" s="321"/>
      <c r="F22" s="321"/>
      <c r="G22" s="321"/>
      <c r="H22" s="321"/>
      <c r="I22" s="321"/>
      <c r="J22" s="321"/>
      <c r="K22" s="321"/>
      <c r="L22" s="317">
        <f>'Data Form'!L22</f>
        <v>0</v>
      </c>
      <c r="M22" s="317"/>
      <c r="N22" s="317"/>
      <c r="T22" s="34"/>
    </row>
    <row r="23" spans="2:26" ht="27" customHeight="1" x14ac:dyDescent="0.25">
      <c r="B23" s="323" t="s">
        <v>351</v>
      </c>
      <c r="C23" s="323"/>
      <c r="D23" s="323"/>
      <c r="E23" s="323"/>
      <c r="F23" s="323"/>
      <c r="G23" s="323"/>
      <c r="H23" s="323"/>
      <c r="I23" s="323"/>
      <c r="J23" s="323"/>
      <c r="K23" s="323"/>
      <c r="L23" s="317">
        <f>'Data Form'!L23</f>
        <v>0</v>
      </c>
      <c r="M23" s="317"/>
      <c r="N23" s="317"/>
      <c r="T23" s="34"/>
    </row>
    <row r="24" spans="2:26" ht="27" customHeight="1" x14ac:dyDescent="0.25">
      <c r="B24" s="354" t="s">
        <v>112</v>
      </c>
      <c r="C24" s="354"/>
      <c r="D24" s="354"/>
      <c r="E24" s="354"/>
      <c r="F24" s="354"/>
      <c r="G24" s="354"/>
      <c r="H24" s="354"/>
      <c r="I24" s="354"/>
      <c r="J24" s="354"/>
      <c r="K24" s="354"/>
      <c r="L24" s="354"/>
      <c r="M24" s="354"/>
      <c r="N24" s="354"/>
      <c r="U24" s="34"/>
      <c r="W24" s="34"/>
    </row>
    <row r="25" spans="2:26" ht="27" customHeight="1" x14ac:dyDescent="0.25">
      <c r="B25" s="318" t="s">
        <v>113</v>
      </c>
      <c r="C25" s="318"/>
      <c r="D25" s="318"/>
      <c r="E25" s="318"/>
      <c r="F25" s="318"/>
      <c r="G25" s="318"/>
      <c r="H25" s="318"/>
      <c r="I25" s="318"/>
      <c r="J25" s="318"/>
      <c r="K25" s="318"/>
      <c r="L25" s="318"/>
      <c r="M25" s="318"/>
      <c r="N25" s="318"/>
      <c r="U25" s="34"/>
      <c r="W25" s="34"/>
    </row>
    <row r="26" spans="2:26" ht="27" customHeight="1" x14ac:dyDescent="0.25">
      <c r="B26" s="318" t="s">
        <v>878</v>
      </c>
      <c r="C26" s="318"/>
      <c r="D26" s="318"/>
      <c r="E26" s="318"/>
      <c r="F26" s="318"/>
      <c r="G26" s="318"/>
      <c r="H26" s="318"/>
      <c r="I26" s="318"/>
      <c r="J26" s="318"/>
      <c r="K26" s="318"/>
      <c r="L26" s="318"/>
      <c r="M26" s="318"/>
      <c r="N26" s="318"/>
      <c r="V26" s="87" t="s">
        <v>915</v>
      </c>
      <c r="W26" s="88" t="s">
        <v>1</v>
      </c>
      <c r="X26" s="88" t="s">
        <v>1</v>
      </c>
      <c r="Y26" s="88" t="s">
        <v>1</v>
      </c>
    </row>
    <row r="27" spans="2:26" ht="27" customHeight="1" x14ac:dyDescent="0.25">
      <c r="B27" s="52" t="s">
        <v>114</v>
      </c>
      <c r="C27" s="55" t="s">
        <v>116</v>
      </c>
      <c r="D27" s="357" t="s">
        <v>117</v>
      </c>
      <c r="E27" s="357"/>
      <c r="F27" s="357"/>
      <c r="G27" s="353" t="s">
        <v>869</v>
      </c>
      <c r="H27" s="353"/>
      <c r="I27" s="16" t="s">
        <v>118</v>
      </c>
      <c r="J27" s="353" t="s">
        <v>868</v>
      </c>
      <c r="K27" s="353"/>
      <c r="L27" s="353" t="s">
        <v>870</v>
      </c>
      <c r="M27" s="353"/>
      <c r="N27" s="24" t="s">
        <v>203</v>
      </c>
      <c r="O27" s="17" t="s">
        <v>865</v>
      </c>
      <c r="P27" s="85" t="s">
        <v>866</v>
      </c>
      <c r="Q27" s="274" t="s">
        <v>867</v>
      </c>
      <c r="R27" s="274" t="s">
        <v>897</v>
      </c>
      <c r="S27" s="24" t="s">
        <v>912</v>
      </c>
      <c r="T27" s="274" t="s">
        <v>945</v>
      </c>
      <c r="U27" s="271"/>
      <c r="V27" s="263" t="s">
        <v>0</v>
      </c>
      <c r="W27" s="264" t="s">
        <v>913</v>
      </c>
      <c r="X27" s="265">
        <v>2012</v>
      </c>
      <c r="Y27" s="265" t="s">
        <v>914</v>
      </c>
      <c r="Z27" s="45"/>
    </row>
    <row r="28" spans="2:26" ht="27" customHeight="1" x14ac:dyDescent="0.25">
      <c r="B28" s="56">
        <f>'Data Form'!B28</f>
        <v>0</v>
      </c>
      <c r="C28" s="57">
        <f>'Data Form'!D28</f>
        <v>0</v>
      </c>
      <c r="D28" s="362">
        <f>'Data Form'!E28</f>
        <v>0</v>
      </c>
      <c r="E28" s="363"/>
      <c r="F28" s="364"/>
      <c r="G28" s="352">
        <f>IF(V48=0,'Data Form'!G28,IF(L28&gt;0,V48,'Data Form'!G28))</f>
        <v>0</v>
      </c>
      <c r="H28" s="352"/>
      <c r="I28" s="26">
        <f>'Data Form'!I28</f>
        <v>0</v>
      </c>
      <c r="J28" s="352">
        <f>'Data Form'!J28</f>
        <v>0</v>
      </c>
      <c r="K28" s="352"/>
      <c r="L28" s="352">
        <f>'Data Form'!L28</f>
        <v>0</v>
      </c>
      <c r="M28" s="352"/>
      <c r="N28" s="21">
        <f>'Data Form'!N28</f>
        <v>0</v>
      </c>
      <c r="O28" s="58">
        <f>'Data Form'!O28</f>
        <v>0</v>
      </c>
      <c r="P28" s="79">
        <f>'Data Form'!P28</f>
        <v>0</v>
      </c>
      <c r="Q28" s="21">
        <f>'Data Form'!Q28</f>
        <v>0</v>
      </c>
      <c r="R28" s="21">
        <f>'Data Form'!R28</f>
        <v>0</v>
      </c>
      <c r="S28" s="21">
        <f>'Data Form'!S28</f>
        <v>0</v>
      </c>
      <c r="T28" s="21">
        <f>'Data Form'!T28</f>
        <v>0</v>
      </c>
      <c r="U28" s="272" t="s">
        <v>924</v>
      </c>
      <c r="V28" s="267">
        <f>IF('Data Form'!G28&lt;=0,0,IF('Data Form'!G28-25000-S28-Q41&lt;0,0,IF(L28&gt;0,'Data Form'!G28-25000-S28-R41,0)))</f>
        <v>0</v>
      </c>
      <c r="W28" s="263"/>
      <c r="X28" s="263"/>
      <c r="Y28" s="263"/>
      <c r="Z28" s="45"/>
    </row>
    <row r="29" spans="2:26" ht="27" customHeight="1" x14ac:dyDescent="0.25">
      <c r="B29" s="56">
        <f>'Data Form'!B29</f>
        <v>0</v>
      </c>
      <c r="C29" s="57">
        <f>'Data Form'!D29</f>
        <v>0</v>
      </c>
      <c r="D29" s="356">
        <f>'Data Form'!E29</f>
        <v>0</v>
      </c>
      <c r="E29" s="356"/>
      <c r="F29" s="356"/>
      <c r="G29" s="352">
        <f>IF(V49=0,'Data Form'!G29,IF(L29&gt;0,V49,'Data Form'!G29))</f>
        <v>0</v>
      </c>
      <c r="H29" s="352"/>
      <c r="I29" s="26">
        <f>'Data Form'!I29</f>
        <v>0</v>
      </c>
      <c r="J29" s="352">
        <f>'Data Form'!J29</f>
        <v>0</v>
      </c>
      <c r="K29" s="352"/>
      <c r="L29" s="352">
        <f>'Data Form'!L29</f>
        <v>0</v>
      </c>
      <c r="M29" s="352"/>
      <c r="N29" s="21">
        <f>'Data Form'!N29</f>
        <v>0</v>
      </c>
      <c r="O29" s="58">
        <f>'Data Form'!O29</f>
        <v>0</v>
      </c>
      <c r="P29" s="79">
        <f>'Data Form'!P29</f>
        <v>0</v>
      </c>
      <c r="Q29" s="21">
        <f>'Data Form'!Q29</f>
        <v>0</v>
      </c>
      <c r="R29" s="21">
        <f>'Data Form'!R29</f>
        <v>0</v>
      </c>
      <c r="S29" s="21">
        <f>'Data Form'!S29</f>
        <v>0</v>
      </c>
      <c r="T29" s="21">
        <f>'Data Form'!T29</f>
        <v>0</v>
      </c>
      <c r="U29" s="272" t="s">
        <v>925</v>
      </c>
      <c r="V29" s="267">
        <f>IF('Data Form'!G29&lt;=0,0,IF('Data Form'!G29-25000-S29-Q42&lt;0,0,IF(L29&gt;0,'Data Form'!G29-25000-S29-R42,0)))</f>
        <v>0</v>
      </c>
      <c r="W29" s="262"/>
      <c r="X29" s="262"/>
      <c r="Y29" s="268"/>
      <c r="Z29" s="45"/>
    </row>
    <row r="30" spans="2:26" ht="27" customHeight="1" x14ac:dyDescent="0.25">
      <c r="B30" s="56">
        <f>'Data Form'!B30</f>
        <v>0</v>
      </c>
      <c r="C30" s="57">
        <f>'Data Form'!D30</f>
        <v>0</v>
      </c>
      <c r="D30" s="356">
        <f>'Data Form'!E30</f>
        <v>0</v>
      </c>
      <c r="E30" s="356"/>
      <c r="F30" s="356"/>
      <c r="G30" s="352">
        <f>IF(V50=0,'Data Form'!G30,IF(L30&gt;0,V50,'Data Form'!G30))</f>
        <v>0</v>
      </c>
      <c r="H30" s="352"/>
      <c r="I30" s="26">
        <f>'Data Form'!I30</f>
        <v>0</v>
      </c>
      <c r="J30" s="352">
        <f>'Data Form'!J30</f>
        <v>0</v>
      </c>
      <c r="K30" s="352"/>
      <c r="L30" s="352">
        <f>'Data Form'!L30</f>
        <v>0</v>
      </c>
      <c r="M30" s="352"/>
      <c r="N30" s="21">
        <f>'Data Form'!N30</f>
        <v>0</v>
      </c>
      <c r="O30" s="58">
        <f>'Data Form'!O30</f>
        <v>0</v>
      </c>
      <c r="P30" s="79">
        <f>'Data Form'!P30</f>
        <v>0</v>
      </c>
      <c r="Q30" s="21">
        <f>'Data Form'!Q30</f>
        <v>0</v>
      </c>
      <c r="R30" s="21">
        <f>'Data Form'!R30</f>
        <v>0</v>
      </c>
      <c r="S30" s="21">
        <f>'Data Form'!S30</f>
        <v>0</v>
      </c>
      <c r="T30" s="21">
        <f>'Data Form'!T30</f>
        <v>0</v>
      </c>
      <c r="U30" s="272" t="s">
        <v>926</v>
      </c>
      <c r="V30" s="267">
        <f>IF('Data Form'!G30&lt;=0,0,IF('Data Form'!G30-25000-S30-Q43&lt;0,0,IF(L30&gt;0,'Data Form'!G30-25000-S30-R43,0)))</f>
        <v>0</v>
      </c>
      <c r="W30" s="262"/>
      <c r="X30" s="262"/>
      <c r="Y30" s="268"/>
      <c r="Z30" s="84"/>
    </row>
    <row r="31" spans="2:26" ht="27" customHeight="1" x14ac:dyDescent="0.25">
      <c r="B31" s="56">
        <f>'Data Form'!B31</f>
        <v>0</v>
      </c>
      <c r="C31" s="57">
        <f>'Data Form'!D31</f>
        <v>0</v>
      </c>
      <c r="D31" s="356">
        <f>'Data Form'!E31</f>
        <v>0</v>
      </c>
      <c r="E31" s="356"/>
      <c r="F31" s="356"/>
      <c r="G31" s="352">
        <f>IF(V51=0,'Data Form'!G31,IF(L31&gt;0,V51,'Data Form'!G31))</f>
        <v>0</v>
      </c>
      <c r="H31" s="352"/>
      <c r="I31" s="26">
        <f>'Data Form'!I31</f>
        <v>0</v>
      </c>
      <c r="J31" s="352">
        <f>'Data Form'!J31</f>
        <v>0</v>
      </c>
      <c r="K31" s="352"/>
      <c r="L31" s="352">
        <f>'Data Form'!L31</f>
        <v>0</v>
      </c>
      <c r="M31" s="352"/>
      <c r="N31" s="21">
        <f>'Data Form'!N31</f>
        <v>0</v>
      </c>
      <c r="O31" s="58">
        <f>'Data Form'!O31</f>
        <v>0</v>
      </c>
      <c r="P31" s="79">
        <f>'Data Form'!P31</f>
        <v>0</v>
      </c>
      <c r="Q31" s="21">
        <f>'Data Form'!Q31</f>
        <v>0</v>
      </c>
      <c r="R31" s="21">
        <f>'Data Form'!R31</f>
        <v>0</v>
      </c>
      <c r="S31" s="21">
        <f>'Data Form'!S31</f>
        <v>0</v>
      </c>
      <c r="T31" s="21">
        <f>'Data Form'!T31</f>
        <v>0</v>
      </c>
      <c r="U31" s="272" t="s">
        <v>927</v>
      </c>
      <c r="V31" s="267">
        <f>IF('Data Form'!G31&lt;=0,0,IF('Data Form'!G31-25000-S31-Q44&lt;0,0,IF(L31&gt;0,'Data Form'!G31-25000-S31-R44,0)))</f>
        <v>0</v>
      </c>
      <c r="W31" s="262"/>
      <c r="X31" s="262"/>
      <c r="Y31" s="268"/>
      <c r="Z31" s="84"/>
    </row>
    <row r="32" spans="2:26" ht="27" customHeight="1" x14ac:dyDescent="0.25">
      <c r="B32" s="382" t="s">
        <v>115</v>
      </c>
      <c r="C32" s="382"/>
      <c r="D32" s="382"/>
      <c r="E32" s="382"/>
      <c r="F32" s="382"/>
      <c r="G32" s="352">
        <f>SUM(G28:H31)</f>
        <v>0</v>
      </c>
      <c r="H32" s="352"/>
      <c r="I32" s="26">
        <f>SUM(I28:I31)</f>
        <v>0</v>
      </c>
      <c r="J32" s="352">
        <f>SUM(J28:K31)</f>
        <v>0</v>
      </c>
      <c r="K32" s="352"/>
      <c r="L32" s="352">
        <f>SUM(L28:M31)</f>
        <v>0</v>
      </c>
      <c r="M32" s="352"/>
      <c r="N32" s="21">
        <f t="shared" ref="N32:T32" si="0">SUM(N28:N31)</f>
        <v>0</v>
      </c>
      <c r="O32" s="58">
        <f t="shared" si="0"/>
        <v>0</v>
      </c>
      <c r="P32" s="79">
        <f t="shared" si="0"/>
        <v>0</v>
      </c>
      <c r="Q32" s="21">
        <f t="shared" si="0"/>
        <v>0</v>
      </c>
      <c r="R32" s="21">
        <f t="shared" si="0"/>
        <v>0</v>
      </c>
      <c r="S32" s="21">
        <f t="shared" si="0"/>
        <v>0</v>
      </c>
      <c r="T32" s="21">
        <f t="shared" si="0"/>
        <v>0</v>
      </c>
      <c r="U32" s="272" t="s">
        <v>920</v>
      </c>
      <c r="V32" s="267">
        <f>IF($G$3=2010,$W$32,IF($G$3=2011,$W$32,IF($G$3=2012,$X$32,IF($G$3=2013,$Y$32,IF($G$3=2014,$Y$32,IF($G$3=2015,$Y$32,IF($G$3=2016,$Y$32,IF($G$3=2017,$Y$32,0))))))))</f>
        <v>0</v>
      </c>
      <c r="W32" s="267">
        <f>IF(V28&lt;0,0,IF($V28&gt;24200,($V28-24200)*0.35+4840,$V28*0.2))</f>
        <v>0</v>
      </c>
      <c r="X32" s="267">
        <f>IF(V28&lt;0,0,IF($V28&gt;28700,($V28-28700)*0.35+5375.51,$V28*0.1875))</f>
        <v>0</v>
      </c>
      <c r="Y32" s="267">
        <f>IF(V28&lt;0,0,IF($V28&gt;35000,($V28-35000)*0.35+6125,$V28*0.175))</f>
        <v>0</v>
      </c>
      <c r="Z32" s="84"/>
    </row>
    <row r="33" spans="2:26" ht="33.75" customHeight="1" x14ac:dyDescent="0.25">
      <c r="B33" s="318" t="s">
        <v>119</v>
      </c>
      <c r="C33" s="318"/>
      <c r="D33" s="318"/>
      <c r="E33" s="318"/>
      <c r="F33" s="318"/>
      <c r="G33" s="318"/>
      <c r="H33" s="318"/>
      <c r="I33" s="318"/>
      <c r="J33" s="318"/>
      <c r="K33" s="318"/>
      <c r="L33" s="318"/>
      <c r="M33" s="318"/>
      <c r="N33" s="318"/>
      <c r="O33" s="305"/>
      <c r="P33" s="306"/>
      <c r="Q33" s="275" t="str">
        <f>'Data Form'!BR27</f>
        <v>Gross Income Consol Tax</v>
      </c>
      <c r="R33" s="52"/>
      <c r="S33" s="209">
        <f>IF(P28=0,0,IF(T28&gt;P28*0.75,P28*0.75,T28))</f>
        <v>0</v>
      </c>
      <c r="T33" s="276" t="s">
        <v>946</v>
      </c>
      <c r="U33" s="272" t="s">
        <v>921</v>
      </c>
      <c r="V33" s="267">
        <f>IF($G$3=2010,$W33,IF($G$3=2011,$W33,IF($G$3=2012,$X33,IF($G$3=2013,$Y33,IF($G$3=2014,$Y33,IF($G$3=2015,$Y33,IF($G$3=2016,$Y33,IF($G$3=2017,$Y33,0))))))))</f>
        <v>0</v>
      </c>
      <c r="W33" s="267">
        <f t="shared" ref="W33:W35" si="1">IF(V29&lt;0,0,IF($V29&gt;24200,($V29-24200)*0.35+4840,$V29*0.2))</f>
        <v>0</v>
      </c>
      <c r="X33" s="267">
        <f t="shared" ref="X33:X35" si="2">IF(V29&lt;0,0,IF($V29&gt;28700,($V29-28700)*0.35+5375.51,$V29*0.1875))</f>
        <v>0</v>
      </c>
      <c r="Y33" s="267">
        <f t="shared" ref="Y33:Y35" si="3">IF(V29&lt;0,0,IF($V29&gt;35000,($V29-35000)*0.35+6125,$V29*0.175))</f>
        <v>0</v>
      </c>
      <c r="Z33" s="45"/>
    </row>
    <row r="34" spans="2:26" ht="27" customHeight="1" x14ac:dyDescent="0.25">
      <c r="B34" s="52" t="s">
        <v>120</v>
      </c>
      <c r="C34" s="60" t="s">
        <v>116</v>
      </c>
      <c r="D34" s="357" t="s">
        <v>121</v>
      </c>
      <c r="E34" s="357"/>
      <c r="F34" s="357"/>
      <c r="G34" s="357"/>
      <c r="H34" s="357"/>
      <c r="I34" s="357"/>
      <c r="J34" s="357"/>
      <c r="K34" s="357"/>
      <c r="L34" s="357" t="s">
        <v>122</v>
      </c>
      <c r="M34" s="357"/>
      <c r="N34" s="25" t="s">
        <v>202</v>
      </c>
      <c r="O34" s="303"/>
      <c r="P34" s="307"/>
      <c r="Q34" s="277">
        <f>'Data Form'!BR28</f>
        <v>0</v>
      </c>
      <c r="R34" s="52"/>
      <c r="S34" s="209">
        <f t="shared" ref="S34:S36" si="4">IF(P29=0,0,IF(T29&gt;P29*0.75,P29*0.75,T29))</f>
        <v>0</v>
      </c>
      <c r="T34" s="277">
        <f>'Data Form'!U28</f>
        <v>0</v>
      </c>
      <c r="U34" s="272" t="s">
        <v>922</v>
      </c>
      <c r="V34" s="267">
        <f t="shared" ref="V34:V35" si="5">IF($G$3=2010,$W34,IF($G$3=2011,$W34,IF($G$3=2012,$X34,IF($G$3=2013,$Y34,IF($G$3=2014,$Y34,IF($G$3=2015,$Y34,IF($G$3=2016,$Y34,IF($G$3=2017,$Y34,0))))))))</f>
        <v>0</v>
      </c>
      <c r="W34" s="267">
        <f t="shared" si="1"/>
        <v>0</v>
      </c>
      <c r="X34" s="267">
        <f t="shared" si="2"/>
        <v>0</v>
      </c>
      <c r="Y34" s="267">
        <f t="shared" si="3"/>
        <v>0</v>
      </c>
    </row>
    <row r="35" spans="2:26" ht="27" customHeight="1" x14ac:dyDescent="0.25">
      <c r="B35" s="61">
        <f>'Data Form'!B35</f>
        <v>0</v>
      </c>
      <c r="C35" s="61">
        <f>'Data Form'!E35</f>
        <v>0</v>
      </c>
      <c r="D35" s="373">
        <f>'Data Form'!G35</f>
        <v>0</v>
      </c>
      <c r="E35" s="373"/>
      <c r="F35" s="373"/>
      <c r="G35" s="373"/>
      <c r="H35" s="373"/>
      <c r="I35" s="373"/>
      <c r="J35" s="373"/>
      <c r="K35" s="373"/>
      <c r="L35" s="352">
        <f>'Data Form'!L35</f>
        <v>0</v>
      </c>
      <c r="M35" s="352"/>
      <c r="N35" s="21">
        <f>'Data Form'!N35</f>
        <v>0</v>
      </c>
      <c r="O35" s="303"/>
      <c r="P35" s="307"/>
      <c r="Q35" s="277">
        <f>'Data Form'!BR29</f>
        <v>0</v>
      </c>
      <c r="R35" s="52"/>
      <c r="S35" s="209">
        <f t="shared" si="4"/>
        <v>0</v>
      </c>
      <c r="T35" s="277">
        <f>'Data Form'!U29</f>
        <v>0</v>
      </c>
      <c r="U35" s="272" t="s">
        <v>923</v>
      </c>
      <c r="V35" s="267">
        <f t="shared" si="5"/>
        <v>0</v>
      </c>
      <c r="W35" s="267">
        <f t="shared" si="1"/>
        <v>0</v>
      </c>
      <c r="X35" s="267">
        <f t="shared" si="2"/>
        <v>0</v>
      </c>
      <c r="Y35" s="267">
        <f t="shared" si="3"/>
        <v>0</v>
      </c>
    </row>
    <row r="36" spans="2:26" ht="27" customHeight="1" x14ac:dyDescent="0.25">
      <c r="B36" s="61">
        <f>'Data Form'!B36</f>
        <v>0</v>
      </c>
      <c r="C36" s="61">
        <f>'Data Form'!E36</f>
        <v>0</v>
      </c>
      <c r="D36" s="373">
        <f>'Data Form'!G36</f>
        <v>0</v>
      </c>
      <c r="E36" s="373"/>
      <c r="F36" s="373"/>
      <c r="G36" s="373"/>
      <c r="H36" s="373"/>
      <c r="I36" s="373"/>
      <c r="J36" s="373"/>
      <c r="K36" s="373"/>
      <c r="L36" s="352">
        <f>'Data Form'!L36</f>
        <v>0</v>
      </c>
      <c r="M36" s="352"/>
      <c r="N36" s="21">
        <f>'Data Form'!N36</f>
        <v>0</v>
      </c>
      <c r="O36" s="303"/>
      <c r="P36" s="307"/>
      <c r="Q36" s="277">
        <f>'Data Form'!BR30</f>
        <v>0</v>
      </c>
      <c r="R36" s="52"/>
      <c r="S36" s="209">
        <f t="shared" si="4"/>
        <v>0</v>
      </c>
      <c r="T36" s="277">
        <f>'Data Form'!U30</f>
        <v>0</v>
      </c>
      <c r="U36" s="273" t="s">
        <v>928</v>
      </c>
      <c r="V36" s="267">
        <f>SUM(V32)*100/65</f>
        <v>0</v>
      </c>
      <c r="W36" s="267">
        <f>SUM(W32)*100/65</f>
        <v>0</v>
      </c>
      <c r="X36" s="267">
        <f>SUM(X32)*100/65</f>
        <v>0</v>
      </c>
      <c r="Y36" s="267">
        <f>SUM(Y32)*100/65</f>
        <v>0</v>
      </c>
    </row>
    <row r="37" spans="2:26" ht="27" customHeight="1" x14ac:dyDescent="0.25">
      <c r="B37" s="318" t="s">
        <v>115</v>
      </c>
      <c r="C37" s="318"/>
      <c r="D37" s="318"/>
      <c r="E37" s="318"/>
      <c r="F37" s="318"/>
      <c r="G37" s="318"/>
      <c r="H37" s="318"/>
      <c r="I37" s="318"/>
      <c r="J37" s="318"/>
      <c r="K37" s="318"/>
      <c r="L37" s="381">
        <f>SUM(L35:M36)</f>
        <v>0</v>
      </c>
      <c r="M37" s="381"/>
      <c r="N37" s="21">
        <f>SUM(N35:N36)</f>
        <v>0</v>
      </c>
      <c r="O37" s="303"/>
      <c r="P37" s="307"/>
      <c r="Q37" s="277">
        <f>'Data Form'!BR31</f>
        <v>0</v>
      </c>
      <c r="R37" s="73" t="s">
        <v>950</v>
      </c>
      <c r="S37" s="278">
        <f>SUM(S33:S36)</f>
        <v>0</v>
      </c>
      <c r="T37" s="277">
        <f>'Data Form'!U31</f>
        <v>0</v>
      </c>
      <c r="U37" s="273" t="s">
        <v>929</v>
      </c>
      <c r="V37" s="267">
        <f t="shared" ref="V37:Y37" si="6">SUM(V33)*100/65</f>
        <v>0</v>
      </c>
      <c r="W37" s="267">
        <f t="shared" si="6"/>
        <v>0</v>
      </c>
      <c r="X37" s="267">
        <f t="shared" si="6"/>
        <v>0</v>
      </c>
      <c r="Y37" s="267">
        <f t="shared" si="6"/>
        <v>0</v>
      </c>
    </row>
    <row r="38" spans="2:26" ht="27" customHeight="1" x14ac:dyDescent="0.25">
      <c r="B38" s="380" t="s">
        <v>229</v>
      </c>
      <c r="C38" s="380"/>
      <c r="D38" s="380"/>
      <c r="E38" s="380"/>
      <c r="F38" s="380"/>
      <c r="G38" s="380"/>
      <c r="H38" s="380"/>
      <c r="I38" s="380"/>
      <c r="J38" s="380"/>
      <c r="K38" s="380"/>
      <c r="L38" s="380"/>
      <c r="M38" s="63">
        <v>100</v>
      </c>
      <c r="N38" s="21">
        <f>SUM(J32+L32+N32+N37)</f>
        <v>0</v>
      </c>
      <c r="O38" s="303"/>
      <c r="P38" s="307"/>
      <c r="Q38" s="21">
        <f>SUM(Q34:Q37)</f>
        <v>0</v>
      </c>
      <c r="R38" s="52"/>
      <c r="S38" s="52"/>
      <c r="T38" s="21">
        <f>SUM(T34:T37)</f>
        <v>0</v>
      </c>
      <c r="U38" s="273" t="s">
        <v>930</v>
      </c>
      <c r="V38" s="267">
        <f t="shared" ref="V38:Y38" si="7">SUM(V34)*100/65</f>
        <v>0</v>
      </c>
      <c r="W38" s="267">
        <f t="shared" si="7"/>
        <v>0</v>
      </c>
      <c r="X38" s="267">
        <f t="shared" si="7"/>
        <v>0</v>
      </c>
      <c r="Y38" s="267">
        <f t="shared" si="7"/>
        <v>0</v>
      </c>
    </row>
    <row r="39" spans="2:26" ht="27" customHeight="1" x14ac:dyDescent="0.25">
      <c r="B39" s="318" t="s">
        <v>124</v>
      </c>
      <c r="C39" s="318"/>
      <c r="D39" s="318"/>
      <c r="E39" s="318"/>
      <c r="F39" s="318"/>
      <c r="G39" s="318"/>
      <c r="H39" s="318"/>
      <c r="I39" s="318"/>
      <c r="J39" s="318"/>
      <c r="K39" s="318"/>
      <c r="L39" s="318"/>
      <c r="M39" s="318"/>
      <c r="N39" s="318"/>
      <c r="O39" s="303"/>
      <c r="P39" s="307"/>
      <c r="Q39" s="308"/>
      <c r="R39" s="308"/>
      <c r="S39" s="308"/>
      <c r="T39" s="309"/>
      <c r="U39" s="269" t="s">
        <v>931</v>
      </c>
      <c r="V39" s="267">
        <f t="shared" ref="V39:Y39" si="8">SUM(V35)*100/65</f>
        <v>0</v>
      </c>
      <c r="W39" s="267">
        <f t="shared" si="8"/>
        <v>0</v>
      </c>
      <c r="X39" s="267">
        <f t="shared" si="8"/>
        <v>0</v>
      </c>
      <c r="Y39" s="267">
        <f t="shared" si="8"/>
        <v>0</v>
      </c>
    </row>
    <row r="40" spans="2:26" ht="27" customHeight="1" x14ac:dyDescent="0.25">
      <c r="B40" s="316" t="s">
        <v>230</v>
      </c>
      <c r="C40" s="316"/>
      <c r="D40" s="316"/>
      <c r="E40" s="316"/>
      <c r="F40" s="316"/>
      <c r="G40" s="316"/>
      <c r="H40" s="316"/>
      <c r="I40" s="316"/>
      <c r="J40" s="316"/>
      <c r="K40" s="316"/>
      <c r="L40" s="316"/>
      <c r="M40" s="16">
        <v>102</v>
      </c>
      <c r="N40" s="132">
        <f>IF(S37&gt;7500,7500,S37)</f>
        <v>0</v>
      </c>
      <c r="O40" s="208" t="s">
        <v>1142</v>
      </c>
      <c r="P40" s="208" t="s">
        <v>1145</v>
      </c>
      <c r="Q40" s="208" t="s">
        <v>1144</v>
      </c>
      <c r="R40" s="208" t="s">
        <v>1143</v>
      </c>
      <c r="S40" s="304"/>
      <c r="T40" s="310"/>
      <c r="U40" s="266" t="s">
        <v>932</v>
      </c>
      <c r="V40" s="267">
        <f>SUM(V28+V36)</f>
        <v>0</v>
      </c>
      <c r="W40" s="267">
        <f>SUM(W28+W36)</f>
        <v>0</v>
      </c>
      <c r="X40" s="267">
        <f>SUM(X28+X36)</f>
        <v>0</v>
      </c>
      <c r="Y40" s="267">
        <f>SUM(Y28+Y36)</f>
        <v>0</v>
      </c>
    </row>
    <row r="41" spans="2:26" ht="27" customHeight="1" x14ac:dyDescent="0.25">
      <c r="B41" s="316" t="s">
        <v>125</v>
      </c>
      <c r="C41" s="316"/>
      <c r="D41" s="316"/>
      <c r="E41" s="316"/>
      <c r="F41" s="316"/>
      <c r="G41" s="316"/>
      <c r="H41" s="316"/>
      <c r="I41" s="316"/>
      <c r="J41" s="316"/>
      <c r="K41" s="316"/>
      <c r="L41" s="316"/>
      <c r="M41" s="16">
        <v>104</v>
      </c>
      <c r="N41" s="279">
        <f>IF(G3=2010,Q45,R45)</f>
        <v>0</v>
      </c>
      <c r="O41" s="278">
        <v>84000</v>
      </c>
      <c r="P41" s="278">
        <v>57600</v>
      </c>
      <c r="Q41" s="280">
        <f>IF($O$28&gt;$I28*0.125,$I28*0.125,IF($O28&gt;=$P41*0.125,$P41*0.125,$O28))</f>
        <v>0</v>
      </c>
      <c r="R41" s="280">
        <f>IF(O28=0,0,IF($O$28&gt;$I28*0.05,$I28*0.05,IF($O28&gt;=$O41*0.05,$O41*0.05,$O28)))</f>
        <v>0</v>
      </c>
      <c r="S41" s="304"/>
      <c r="T41" s="310"/>
      <c r="U41" s="266" t="s">
        <v>933</v>
      </c>
      <c r="V41" s="267">
        <f t="shared" ref="V41:Y41" si="9">SUM(V29+V37)</f>
        <v>0</v>
      </c>
      <c r="W41" s="267">
        <f t="shared" si="9"/>
        <v>0</v>
      </c>
      <c r="X41" s="267">
        <f t="shared" si="9"/>
        <v>0</v>
      </c>
      <c r="Y41" s="267">
        <f t="shared" si="9"/>
        <v>0</v>
      </c>
    </row>
    <row r="42" spans="2:26" ht="27" customHeight="1" x14ac:dyDescent="0.25">
      <c r="B42" s="316" t="s">
        <v>126</v>
      </c>
      <c r="C42" s="316"/>
      <c r="D42" s="316"/>
      <c r="E42" s="316"/>
      <c r="F42" s="316"/>
      <c r="G42" s="316"/>
      <c r="H42" s="316"/>
      <c r="I42" s="316"/>
      <c r="J42" s="316"/>
      <c r="K42" s="316"/>
      <c r="L42" s="316"/>
      <c r="M42" s="16">
        <v>106</v>
      </c>
      <c r="N42" s="279">
        <f>'Data Form'!N42</f>
        <v>0</v>
      </c>
      <c r="O42" s="278">
        <v>84000</v>
      </c>
      <c r="P42" s="278">
        <v>57600</v>
      </c>
      <c r="Q42" s="280">
        <f t="shared" ref="Q42:Q44" si="10">IF($O$28&gt;I29*0.125,I29*0.125,IF($O29&gt;=$P42*0.125,P42*0.125,$O29))</f>
        <v>0</v>
      </c>
      <c r="R42" s="280">
        <f>IF(O29=0,0,IF($O$28&gt;$I29*0.05,$I29*0.05,IF($O29&gt;=$O42*0.05,$O42*0.05,$O29)))</f>
        <v>0</v>
      </c>
      <c r="S42" s="304"/>
      <c r="T42" s="310"/>
      <c r="U42" s="266" t="s">
        <v>934</v>
      </c>
      <c r="V42" s="267">
        <f t="shared" ref="V42:Y42" si="11">SUM(V30+V38)</f>
        <v>0</v>
      </c>
      <c r="W42" s="267">
        <f t="shared" si="11"/>
        <v>0</v>
      </c>
      <c r="X42" s="267">
        <f t="shared" si="11"/>
        <v>0</v>
      </c>
      <c r="Y42" s="267">
        <f t="shared" si="11"/>
        <v>0</v>
      </c>
    </row>
    <row r="43" spans="2:26" ht="27" customHeight="1" x14ac:dyDescent="0.25">
      <c r="B43" s="316" t="s">
        <v>127</v>
      </c>
      <c r="C43" s="316"/>
      <c r="D43" s="316"/>
      <c r="E43" s="316"/>
      <c r="F43" s="316"/>
      <c r="G43" s="316"/>
      <c r="H43" s="316"/>
      <c r="I43" s="316"/>
      <c r="J43" s="316"/>
      <c r="K43" s="316"/>
      <c r="L43" s="316"/>
      <c r="M43" s="16">
        <v>108</v>
      </c>
      <c r="N43" s="279">
        <f>'Data Form'!N43</f>
        <v>0</v>
      </c>
      <c r="O43" s="278">
        <v>84000</v>
      </c>
      <c r="P43" s="278">
        <v>57600</v>
      </c>
      <c r="Q43" s="280">
        <f t="shared" si="10"/>
        <v>0</v>
      </c>
      <c r="R43" s="280">
        <f t="shared" ref="R43:R44" si="12">IF(O30=0,0,IF($O$28&gt;$I30*0.05,$I30*0.05,IF($O30&gt;=$O43*0.05,$O43*0.05,$O30)))</f>
        <v>0</v>
      </c>
      <c r="S43" s="304"/>
      <c r="T43" s="310"/>
      <c r="U43" s="266" t="s">
        <v>935</v>
      </c>
      <c r="V43" s="267">
        <f t="shared" ref="V43:Y43" si="13">SUM(V31+V39)</f>
        <v>0</v>
      </c>
      <c r="W43" s="267">
        <f t="shared" si="13"/>
        <v>0</v>
      </c>
      <c r="X43" s="267">
        <f t="shared" si="13"/>
        <v>0</v>
      </c>
      <c r="Y43" s="267">
        <f t="shared" si="13"/>
        <v>0</v>
      </c>
    </row>
    <row r="44" spans="2:26" ht="27" customHeight="1" x14ac:dyDescent="0.25">
      <c r="B44" s="316" t="s">
        <v>128</v>
      </c>
      <c r="C44" s="316"/>
      <c r="D44" s="316"/>
      <c r="E44" s="316"/>
      <c r="F44" s="316"/>
      <c r="G44" s="316"/>
      <c r="H44" s="316"/>
      <c r="I44" s="316"/>
      <c r="J44" s="316"/>
      <c r="K44" s="316"/>
      <c r="L44" s="316"/>
      <c r="M44" s="16">
        <v>110</v>
      </c>
      <c r="N44" s="279">
        <f>'Data Form'!N44</f>
        <v>0</v>
      </c>
      <c r="O44" s="278">
        <v>84000</v>
      </c>
      <c r="P44" s="278">
        <v>57600</v>
      </c>
      <c r="Q44" s="280">
        <f t="shared" si="10"/>
        <v>0</v>
      </c>
      <c r="R44" s="280">
        <f t="shared" si="12"/>
        <v>0</v>
      </c>
      <c r="S44" s="304"/>
      <c r="T44" s="310"/>
      <c r="U44" s="270" t="s">
        <v>936</v>
      </c>
      <c r="V44" s="267">
        <f>IF(V28=0,0,$S28+$Q41+25000)</f>
        <v>0</v>
      </c>
      <c r="W44" s="267">
        <f>SUM($S28+$Q41+25000)</f>
        <v>25000</v>
      </c>
      <c r="X44" s="267">
        <f>SUM($S28+$Q41+25000)</f>
        <v>25000</v>
      </c>
      <c r="Y44" s="267">
        <f>SUM($S28+$Q41+25000)</f>
        <v>25000</v>
      </c>
    </row>
    <row r="45" spans="2:26" ht="27" customHeight="1" x14ac:dyDescent="0.25">
      <c r="B45" s="316" t="s">
        <v>129</v>
      </c>
      <c r="C45" s="316"/>
      <c r="D45" s="316"/>
      <c r="E45" s="316"/>
      <c r="F45" s="316"/>
      <c r="G45" s="316"/>
      <c r="H45" s="316"/>
      <c r="I45" s="316"/>
      <c r="J45" s="316"/>
      <c r="K45" s="316"/>
      <c r="L45" s="316"/>
      <c r="M45" s="16">
        <v>113</v>
      </c>
      <c r="N45" s="279">
        <f>Q32*0.5</f>
        <v>0</v>
      </c>
      <c r="O45" s="278"/>
      <c r="P45" s="52"/>
      <c r="Q45" s="278">
        <f>IF(Q41+Q42+Q43+Q44&gt;7200,7200,Q41+Q42+Q43+Q44)</f>
        <v>0</v>
      </c>
      <c r="R45" s="278">
        <f>IF(R41+R42+R43+R44&gt;4200,4200,R41+R42+R43+R44)</f>
        <v>0</v>
      </c>
      <c r="S45" s="304"/>
      <c r="T45" s="310"/>
      <c r="U45" s="270" t="s">
        <v>937</v>
      </c>
      <c r="V45" s="267">
        <f t="shared" ref="V45:V47" si="14">IF(V29=0,0,$S29+$Q42+25000)</f>
        <v>0</v>
      </c>
      <c r="W45" s="267">
        <f t="shared" ref="W45:Y45" si="15">SUM($S29+$Q42+25000)</f>
        <v>25000</v>
      </c>
      <c r="X45" s="267">
        <f t="shared" si="15"/>
        <v>25000</v>
      </c>
      <c r="Y45" s="267">
        <f t="shared" si="15"/>
        <v>25000</v>
      </c>
    </row>
    <row r="46" spans="2:26" ht="27" customHeight="1" x14ac:dyDescent="0.25">
      <c r="B46" s="318" t="s">
        <v>231</v>
      </c>
      <c r="C46" s="318"/>
      <c r="D46" s="318"/>
      <c r="E46" s="318"/>
      <c r="F46" s="318"/>
      <c r="G46" s="318"/>
      <c r="H46" s="318"/>
      <c r="I46" s="318"/>
      <c r="J46" s="318"/>
      <c r="K46" s="318"/>
      <c r="L46" s="318"/>
      <c r="M46" s="16">
        <v>115</v>
      </c>
      <c r="N46" s="21">
        <f>SUM(N40:N45)</f>
        <v>0</v>
      </c>
      <c r="O46" s="303"/>
      <c r="P46" s="307"/>
      <c r="Q46" s="307"/>
      <c r="R46" s="307"/>
      <c r="S46" s="307"/>
      <c r="T46" s="307"/>
      <c r="U46" s="270" t="s">
        <v>938</v>
      </c>
      <c r="V46" s="267">
        <f t="shared" si="14"/>
        <v>0</v>
      </c>
      <c r="W46" s="267">
        <f t="shared" ref="W46:Y46" si="16">SUM($S30+$Q43+25000)</f>
        <v>25000</v>
      </c>
      <c r="X46" s="267">
        <f t="shared" si="16"/>
        <v>25000</v>
      </c>
      <c r="Y46" s="267">
        <f t="shared" si="16"/>
        <v>25000</v>
      </c>
    </row>
    <row r="47" spans="2:26" ht="27" customHeight="1" x14ac:dyDescent="0.25">
      <c r="B47" s="318" t="s">
        <v>130</v>
      </c>
      <c r="C47" s="318"/>
      <c r="D47" s="318"/>
      <c r="E47" s="318"/>
      <c r="F47" s="318"/>
      <c r="G47" s="318"/>
      <c r="H47" s="318"/>
      <c r="I47" s="318"/>
      <c r="J47" s="318"/>
      <c r="K47" s="318"/>
      <c r="L47" s="318"/>
      <c r="M47" s="318"/>
      <c r="N47" s="318"/>
      <c r="O47" s="303"/>
      <c r="P47" s="307"/>
      <c r="Q47" s="307"/>
      <c r="R47" s="307"/>
      <c r="S47" s="307"/>
      <c r="T47" s="307"/>
      <c r="U47" s="270" t="s">
        <v>939</v>
      </c>
      <c r="V47" s="267">
        <f t="shared" si="14"/>
        <v>0</v>
      </c>
      <c r="W47" s="267">
        <f t="shared" ref="W47:Y47" si="17">SUM($S31+$Q44+25000)</f>
        <v>25000</v>
      </c>
      <c r="X47" s="267">
        <f t="shared" si="17"/>
        <v>25000</v>
      </c>
      <c r="Y47" s="267">
        <f t="shared" si="17"/>
        <v>25000</v>
      </c>
    </row>
    <row r="48" spans="2:26" ht="27" customHeight="1" x14ac:dyDescent="0.25">
      <c r="B48" s="316" t="s">
        <v>232</v>
      </c>
      <c r="C48" s="316"/>
      <c r="D48" s="316"/>
      <c r="E48" s="316"/>
      <c r="F48" s="316"/>
      <c r="G48" s="316"/>
      <c r="H48" s="316"/>
      <c r="I48" s="316"/>
      <c r="J48" s="316"/>
      <c r="K48" s="316"/>
      <c r="L48" s="316"/>
      <c r="M48" s="16">
        <v>120</v>
      </c>
      <c r="N48" s="21">
        <f>SUM(G28:H31)</f>
        <v>0</v>
      </c>
      <c r="O48" s="303"/>
      <c r="P48" s="307"/>
      <c r="Q48" s="307"/>
      <c r="R48" s="307"/>
      <c r="S48" s="307"/>
      <c r="T48" s="307"/>
      <c r="U48" s="269" t="s">
        <v>940</v>
      </c>
      <c r="V48" s="267">
        <f>IF(V44=0,0,V40+W44)</f>
        <v>0</v>
      </c>
      <c r="W48" s="267"/>
      <c r="X48" s="263"/>
      <c r="Y48" s="263"/>
    </row>
    <row r="49" spans="1:25" ht="27" customHeight="1" x14ac:dyDescent="0.25">
      <c r="B49" s="316" t="s">
        <v>233</v>
      </c>
      <c r="C49" s="316"/>
      <c r="D49" s="316"/>
      <c r="E49" s="316"/>
      <c r="F49" s="316"/>
      <c r="G49" s="316"/>
      <c r="H49" s="316"/>
      <c r="I49" s="316"/>
      <c r="J49" s="316"/>
      <c r="K49" s="316"/>
      <c r="L49" s="316"/>
      <c r="M49" s="16">
        <v>122</v>
      </c>
      <c r="N49" s="21">
        <f>N46</f>
        <v>0</v>
      </c>
      <c r="O49" s="303"/>
      <c r="P49" s="307"/>
      <c r="Q49" s="307"/>
      <c r="R49" s="307"/>
      <c r="S49" s="307"/>
      <c r="T49" s="307"/>
      <c r="U49" s="269" t="s">
        <v>941</v>
      </c>
      <c r="V49" s="267">
        <f>IF(V45=0,0,V41+W45)</f>
        <v>0</v>
      </c>
      <c r="W49" s="267"/>
      <c r="X49" s="263"/>
      <c r="Y49" s="263"/>
    </row>
    <row r="50" spans="1:25" ht="27" customHeight="1" x14ac:dyDescent="0.25">
      <c r="B50" s="316" t="s">
        <v>887</v>
      </c>
      <c r="C50" s="316"/>
      <c r="D50" s="316"/>
      <c r="E50" s="316"/>
      <c r="F50" s="316"/>
      <c r="G50" s="316"/>
      <c r="H50" s="316"/>
      <c r="I50" s="316"/>
      <c r="J50" s="316"/>
      <c r="K50" s="316"/>
      <c r="L50" s="316"/>
      <c r="M50" s="16">
        <v>124</v>
      </c>
      <c r="N50" s="21">
        <f>SUM(N48-N49)</f>
        <v>0</v>
      </c>
      <c r="O50" s="303"/>
      <c r="P50" s="307"/>
      <c r="Q50" s="307"/>
      <c r="R50" s="307"/>
      <c r="S50" s="307"/>
      <c r="T50" s="307"/>
      <c r="U50" s="269" t="s">
        <v>942</v>
      </c>
      <c r="V50" s="267">
        <f t="shared" ref="V50:V51" si="18">IF(V46=0,0,V42+W46)</f>
        <v>0</v>
      </c>
      <c r="W50" s="267"/>
      <c r="X50" s="263"/>
      <c r="Y50" s="263"/>
    </row>
    <row r="51" spans="1:25" ht="27" customHeight="1" x14ac:dyDescent="0.25">
      <c r="B51" s="316" t="s">
        <v>234</v>
      </c>
      <c r="C51" s="316"/>
      <c r="D51" s="316"/>
      <c r="E51" s="316"/>
      <c r="F51" s="316"/>
      <c r="G51" s="316"/>
      <c r="H51" s="316"/>
      <c r="I51" s="316"/>
      <c r="J51" s="316"/>
      <c r="K51" s="316"/>
      <c r="L51" s="316"/>
      <c r="M51" s="16">
        <v>126</v>
      </c>
      <c r="N51" s="21">
        <f>L37</f>
        <v>0</v>
      </c>
      <c r="O51" s="303"/>
      <c r="P51" s="307"/>
      <c r="Q51" s="307"/>
      <c r="R51" s="307"/>
      <c r="S51" s="307"/>
      <c r="T51" s="307"/>
      <c r="U51" s="269" t="s">
        <v>943</v>
      </c>
      <c r="V51" s="267">
        <f t="shared" si="18"/>
        <v>0</v>
      </c>
      <c r="W51" s="267"/>
      <c r="X51" s="263"/>
      <c r="Y51" s="263"/>
    </row>
    <row r="52" spans="1:25" ht="27" customHeight="1" x14ac:dyDescent="0.25">
      <c r="B52" s="318" t="s">
        <v>235</v>
      </c>
      <c r="C52" s="318"/>
      <c r="D52" s="318"/>
      <c r="E52" s="318"/>
      <c r="F52" s="318"/>
      <c r="G52" s="318"/>
      <c r="H52" s="318"/>
      <c r="I52" s="318"/>
      <c r="J52" s="318"/>
      <c r="K52" s="318"/>
      <c r="L52" s="318"/>
      <c r="M52" s="16">
        <v>128</v>
      </c>
      <c r="N52" s="21">
        <f>SUM(N50:N51)</f>
        <v>0</v>
      </c>
      <c r="O52" s="303"/>
      <c r="P52" s="307"/>
      <c r="Q52" s="307"/>
      <c r="R52" s="307"/>
      <c r="S52" s="307"/>
      <c r="T52" s="307"/>
    </row>
    <row r="53" spans="1:25" ht="27" customHeight="1" x14ac:dyDescent="0.25">
      <c r="B53" s="318" t="s">
        <v>74</v>
      </c>
      <c r="C53" s="318"/>
      <c r="D53" s="318"/>
      <c r="E53" s="318"/>
      <c r="F53" s="318"/>
      <c r="G53" s="318"/>
      <c r="H53" s="318"/>
      <c r="I53" s="318"/>
      <c r="J53" s="318"/>
      <c r="K53" s="318"/>
      <c r="L53" s="318"/>
      <c r="M53" s="318"/>
      <c r="N53" s="318"/>
      <c r="O53" s="303"/>
      <c r="P53" s="307"/>
      <c r="Q53" s="307"/>
      <c r="R53" s="307"/>
      <c r="S53" s="307"/>
      <c r="T53" s="307"/>
    </row>
    <row r="54" spans="1:25" ht="27" customHeight="1" x14ac:dyDescent="0.25">
      <c r="B54" s="316" t="s">
        <v>75</v>
      </c>
      <c r="C54" s="316"/>
      <c r="D54" s="316"/>
      <c r="E54" s="316"/>
      <c r="F54" s="316"/>
      <c r="G54" s="316"/>
      <c r="H54" s="316"/>
      <c r="I54" s="316"/>
      <c r="J54" s="316"/>
      <c r="K54" s="316"/>
      <c r="L54" s="316"/>
      <c r="M54" s="16">
        <v>200</v>
      </c>
      <c r="N54" s="26">
        <f>'Data Form'!N300</f>
        <v>0</v>
      </c>
      <c r="O54" s="303"/>
      <c r="P54" s="307"/>
      <c r="Q54" s="307"/>
      <c r="R54" s="307"/>
      <c r="S54" s="307"/>
      <c r="T54" s="307"/>
    </row>
    <row r="55" spans="1:25" ht="27" customHeight="1" x14ac:dyDescent="0.25">
      <c r="B55" s="316" t="s">
        <v>76</v>
      </c>
      <c r="C55" s="316"/>
      <c r="D55" s="316"/>
      <c r="E55" s="316"/>
      <c r="F55" s="316"/>
      <c r="G55" s="316"/>
      <c r="H55" s="316"/>
      <c r="I55" s="316"/>
      <c r="J55" s="316"/>
      <c r="K55" s="316"/>
      <c r="L55" s="316"/>
      <c r="M55" s="16">
        <v>201</v>
      </c>
      <c r="N55" s="26">
        <f>'Data Form'!N55</f>
        <v>0</v>
      </c>
      <c r="O55" s="303"/>
      <c r="P55" s="307"/>
      <c r="Q55" s="307"/>
      <c r="R55" s="307"/>
      <c r="S55" s="307"/>
      <c r="T55" s="307"/>
    </row>
    <row r="56" spans="1:25" ht="27" customHeight="1" x14ac:dyDescent="0.25">
      <c r="B56" s="355" t="s">
        <v>77</v>
      </c>
      <c r="C56" s="355"/>
      <c r="D56" s="355"/>
      <c r="E56" s="355"/>
      <c r="F56" s="355"/>
      <c r="G56" s="355"/>
      <c r="H56" s="355"/>
      <c r="I56" s="355"/>
      <c r="J56" s="355"/>
      <c r="K56" s="355"/>
      <c r="L56" s="355"/>
      <c r="M56" s="355"/>
      <c r="N56" s="355"/>
      <c r="O56" s="303"/>
      <c r="P56" s="307"/>
      <c r="Q56" s="307"/>
      <c r="R56" s="307"/>
      <c r="S56" s="307"/>
      <c r="T56" s="307"/>
    </row>
    <row r="57" spans="1:25" ht="27" customHeight="1" x14ac:dyDescent="0.25">
      <c r="A57" s="45"/>
      <c r="B57" s="316" t="s">
        <v>78</v>
      </c>
      <c r="C57" s="316"/>
      <c r="D57" s="316"/>
      <c r="E57" s="316"/>
      <c r="F57" s="316"/>
      <c r="G57" s="316"/>
      <c r="H57" s="316"/>
      <c r="I57" s="316"/>
      <c r="J57" s="316"/>
      <c r="K57" s="316"/>
      <c r="L57" s="316"/>
      <c r="M57" s="16">
        <v>202</v>
      </c>
      <c r="N57" s="26">
        <f>'Data Form'!N57</f>
        <v>0</v>
      </c>
      <c r="O57" s="303"/>
      <c r="P57" s="307"/>
      <c r="Q57" s="307"/>
      <c r="R57" s="307"/>
      <c r="S57" s="307"/>
      <c r="T57" s="307"/>
    </row>
    <row r="58" spans="1:25" ht="27" customHeight="1" x14ac:dyDescent="0.25">
      <c r="A58" s="45"/>
      <c r="B58" s="316" t="s">
        <v>79</v>
      </c>
      <c r="C58" s="316"/>
      <c r="D58" s="316"/>
      <c r="E58" s="316"/>
      <c r="F58" s="316"/>
      <c r="G58" s="316"/>
      <c r="H58" s="316"/>
      <c r="I58" s="316"/>
      <c r="J58" s="316"/>
      <c r="K58" s="316"/>
      <c r="L58" s="316"/>
      <c r="M58" s="16">
        <v>204</v>
      </c>
      <c r="N58" s="26">
        <f>'Data Form'!N58</f>
        <v>0</v>
      </c>
      <c r="O58" s="303"/>
      <c r="P58" s="307"/>
      <c r="Q58" s="307"/>
      <c r="R58" s="307"/>
      <c r="S58" s="307"/>
      <c r="T58" s="307"/>
    </row>
    <row r="59" spans="1:25" ht="27" customHeight="1" x14ac:dyDescent="0.25">
      <c r="A59" s="45"/>
      <c r="B59" s="316" t="s">
        <v>80</v>
      </c>
      <c r="C59" s="316"/>
      <c r="D59" s="316"/>
      <c r="E59" s="316"/>
      <c r="F59" s="316"/>
      <c r="G59" s="316"/>
      <c r="H59" s="316"/>
      <c r="I59" s="316"/>
      <c r="J59" s="316"/>
      <c r="K59" s="316"/>
      <c r="L59" s="316"/>
      <c r="M59" s="16">
        <v>206</v>
      </c>
      <c r="N59" s="26">
        <f>'Data Form'!N59</f>
        <v>0</v>
      </c>
      <c r="O59" s="303"/>
      <c r="P59" s="307"/>
      <c r="Q59" s="307"/>
      <c r="R59" s="307"/>
      <c r="S59" s="307"/>
      <c r="T59" s="307"/>
    </row>
    <row r="60" spans="1:25" ht="27" customHeight="1" x14ac:dyDescent="0.25">
      <c r="A60" s="45"/>
      <c r="B60" s="316" t="s">
        <v>81</v>
      </c>
      <c r="C60" s="316"/>
      <c r="D60" s="316"/>
      <c r="E60" s="316"/>
      <c r="F60" s="316"/>
      <c r="G60" s="316"/>
      <c r="H60" s="316"/>
      <c r="I60" s="316"/>
      <c r="J60" s="316"/>
      <c r="K60" s="316"/>
      <c r="L60" s="316"/>
      <c r="M60" s="16">
        <v>207</v>
      </c>
      <c r="N60" s="26">
        <f>'Data Form'!N60</f>
        <v>0</v>
      </c>
      <c r="O60" s="303"/>
      <c r="P60" s="307"/>
      <c r="Q60" s="307"/>
      <c r="R60" s="307"/>
      <c r="S60" s="307"/>
      <c r="T60" s="307"/>
    </row>
    <row r="61" spans="1:25" ht="27" customHeight="1" x14ac:dyDescent="0.25">
      <c r="A61" s="45"/>
      <c r="B61" s="316" t="s">
        <v>82</v>
      </c>
      <c r="C61" s="316"/>
      <c r="D61" s="316"/>
      <c r="E61" s="316"/>
      <c r="F61" s="316"/>
      <c r="G61" s="316"/>
      <c r="H61" s="316"/>
      <c r="I61" s="316"/>
      <c r="J61" s="316"/>
      <c r="K61" s="316"/>
      <c r="L61" s="316"/>
      <c r="M61" s="16">
        <v>208</v>
      </c>
      <c r="N61" s="26">
        <f>'Data Form'!N61</f>
        <v>0</v>
      </c>
      <c r="O61" s="303"/>
      <c r="P61" s="307"/>
      <c r="Q61" s="307"/>
      <c r="R61" s="307"/>
      <c r="S61" s="307"/>
      <c r="T61" s="307"/>
    </row>
    <row r="62" spans="1:25" ht="27" customHeight="1" x14ac:dyDescent="0.25">
      <c r="A62" s="45"/>
      <c r="B62" s="316" t="s">
        <v>83</v>
      </c>
      <c r="C62" s="316"/>
      <c r="D62" s="316"/>
      <c r="E62" s="316"/>
      <c r="F62" s="316"/>
      <c r="G62" s="316"/>
      <c r="H62" s="316"/>
      <c r="I62" s="316"/>
      <c r="J62" s="316"/>
      <c r="K62" s="316"/>
      <c r="L62" s="316"/>
      <c r="M62" s="16">
        <v>210</v>
      </c>
      <c r="N62" s="26">
        <f>'Data Form'!N62</f>
        <v>0</v>
      </c>
      <c r="O62" s="311"/>
      <c r="P62" s="312"/>
      <c r="Q62" s="312"/>
      <c r="R62" s="312"/>
      <c r="S62" s="312"/>
      <c r="T62" s="312"/>
    </row>
    <row r="63" spans="1:25" ht="27" customHeight="1" x14ac:dyDescent="0.25">
      <c r="A63" s="45"/>
      <c r="B63" s="316" t="s">
        <v>84</v>
      </c>
      <c r="C63" s="316"/>
      <c r="D63" s="316"/>
      <c r="E63" s="316"/>
      <c r="F63" s="316"/>
      <c r="G63" s="316"/>
      <c r="H63" s="316"/>
      <c r="I63" s="316"/>
      <c r="J63" s="316"/>
      <c r="K63" s="316"/>
      <c r="L63" s="316"/>
      <c r="M63" s="16">
        <v>212</v>
      </c>
      <c r="N63" s="21">
        <f>IF(N373&lt;=0,Computation!S67,IF(N375&lt;=0,Computation!S67,IF(N377&lt;=0,Computation!S67,IF(N379&lt;=0,Computation!S67,IF(N381=Computation!S67,0,S67)))))</f>
        <v>0</v>
      </c>
      <c r="O63" s="313" t="s">
        <v>891</v>
      </c>
      <c r="P63" s="314"/>
      <c r="Q63" s="314"/>
      <c r="R63" s="314"/>
      <c r="S63" s="314"/>
      <c r="T63" s="314"/>
    </row>
    <row r="64" spans="1:25" ht="27" customHeight="1" x14ac:dyDescent="0.25">
      <c r="A64" s="45"/>
      <c r="B64" s="316" t="s">
        <v>85</v>
      </c>
      <c r="C64" s="316"/>
      <c r="D64" s="316"/>
      <c r="E64" s="316"/>
      <c r="F64" s="316"/>
      <c r="G64" s="316"/>
      <c r="H64" s="316"/>
      <c r="I64" s="316"/>
      <c r="J64" s="316"/>
      <c r="K64" s="316"/>
      <c r="L64" s="316"/>
      <c r="M64" s="16">
        <v>214</v>
      </c>
      <c r="N64" s="26">
        <f>'Data Form'!N64</f>
        <v>0</v>
      </c>
      <c r="O64" s="64" t="s">
        <v>892</v>
      </c>
      <c r="P64" s="315" t="s">
        <v>121</v>
      </c>
      <c r="Q64" s="315"/>
      <c r="R64" s="315"/>
      <c r="S64" s="19" t="s">
        <v>122</v>
      </c>
      <c r="T64" s="65" t="s">
        <v>202</v>
      </c>
    </row>
    <row r="65" spans="1:20" ht="27" customHeight="1" x14ac:dyDescent="0.25">
      <c r="A65" s="45"/>
      <c r="B65" s="316" t="s">
        <v>86</v>
      </c>
      <c r="C65" s="316"/>
      <c r="D65" s="316"/>
      <c r="E65" s="316"/>
      <c r="F65" s="316"/>
      <c r="G65" s="316"/>
      <c r="H65" s="316"/>
      <c r="I65" s="316"/>
      <c r="J65" s="316"/>
      <c r="K65" s="316"/>
      <c r="L65" s="316"/>
      <c r="M65" s="16">
        <v>215</v>
      </c>
      <c r="N65" s="26">
        <f>'Data Form'!N65</f>
        <v>0</v>
      </c>
      <c r="O65" s="18">
        <f>'Data Form'!O64</f>
        <v>0</v>
      </c>
      <c r="P65" s="314">
        <f>'Data Form'!P64</f>
        <v>0</v>
      </c>
      <c r="Q65" s="314"/>
      <c r="R65" s="314"/>
      <c r="S65" s="66">
        <f>'Data Form'!S64</f>
        <v>0</v>
      </c>
      <c r="T65" s="66">
        <f>'Data Form'!T64</f>
        <v>0</v>
      </c>
    </row>
    <row r="66" spans="1:20" ht="27" customHeight="1" x14ac:dyDescent="0.25">
      <c r="A66" s="45"/>
      <c r="B66" s="316" t="s">
        <v>87</v>
      </c>
      <c r="C66" s="316"/>
      <c r="D66" s="316"/>
      <c r="E66" s="316"/>
      <c r="F66" s="316"/>
      <c r="G66" s="316"/>
      <c r="H66" s="316"/>
      <c r="I66" s="316"/>
      <c r="J66" s="316"/>
      <c r="K66" s="316"/>
      <c r="L66" s="316"/>
      <c r="M66" s="16">
        <v>216</v>
      </c>
      <c r="N66" s="26">
        <f>'Data Form'!N66</f>
        <v>0</v>
      </c>
      <c r="O66" s="18">
        <f>'Data Form'!O65</f>
        <v>0</v>
      </c>
      <c r="P66" s="314">
        <f>'Data Form'!P65</f>
        <v>0</v>
      </c>
      <c r="Q66" s="314"/>
      <c r="R66" s="314"/>
      <c r="S66" s="66">
        <f>'Data Form'!S65</f>
        <v>0</v>
      </c>
      <c r="T66" s="66">
        <f>'Data Form'!T65</f>
        <v>0</v>
      </c>
    </row>
    <row r="67" spans="1:20" ht="27" customHeight="1" x14ac:dyDescent="0.25">
      <c r="A67" s="45"/>
      <c r="B67" s="316" t="s">
        <v>88</v>
      </c>
      <c r="C67" s="316"/>
      <c r="D67" s="316"/>
      <c r="E67" s="316"/>
      <c r="F67" s="316"/>
      <c r="G67" s="316"/>
      <c r="H67" s="316"/>
      <c r="I67" s="316"/>
      <c r="J67" s="316"/>
      <c r="K67" s="316"/>
      <c r="L67" s="316"/>
      <c r="M67" s="16">
        <v>217</v>
      </c>
      <c r="N67" s="26">
        <f>'Data Form'!N67</f>
        <v>0</v>
      </c>
      <c r="O67" s="18" t="s">
        <v>893</v>
      </c>
      <c r="P67" s="315"/>
      <c r="Q67" s="315"/>
      <c r="R67" s="315"/>
      <c r="S67" s="66">
        <f>SUM(S65:S66)</f>
        <v>0</v>
      </c>
      <c r="T67" s="66">
        <f>SUM(T65:T66)</f>
        <v>0</v>
      </c>
    </row>
    <row r="68" spans="1:20" ht="27" customHeight="1" x14ac:dyDescent="0.25">
      <c r="A68" s="45"/>
      <c r="B68" s="316" t="s">
        <v>89</v>
      </c>
      <c r="C68" s="316"/>
      <c r="D68" s="316"/>
      <c r="E68" s="316"/>
      <c r="F68" s="316"/>
      <c r="G68" s="316"/>
      <c r="H68" s="316"/>
      <c r="I68" s="316"/>
      <c r="J68" s="316"/>
      <c r="K68" s="316"/>
      <c r="L68" s="316"/>
      <c r="M68" s="16">
        <v>218</v>
      </c>
      <c r="N68" s="26">
        <f>'Data Form'!N68</f>
        <v>0</v>
      </c>
      <c r="O68" s="305"/>
      <c r="P68" s="306"/>
      <c r="Q68" s="306"/>
      <c r="R68" s="306"/>
      <c r="S68" s="306"/>
      <c r="T68" s="306"/>
    </row>
    <row r="69" spans="1:20" ht="27" customHeight="1" x14ac:dyDescent="0.25">
      <c r="A69" s="45"/>
      <c r="B69" s="316" t="s">
        <v>90</v>
      </c>
      <c r="C69" s="316"/>
      <c r="D69" s="316"/>
      <c r="E69" s="316"/>
      <c r="F69" s="316"/>
      <c r="G69" s="316"/>
      <c r="H69" s="316"/>
      <c r="I69" s="316"/>
      <c r="J69" s="316"/>
      <c r="K69" s="316"/>
      <c r="L69" s="316"/>
      <c r="M69" s="16">
        <v>219</v>
      </c>
      <c r="N69" s="26">
        <f>'Data Form'!N69</f>
        <v>0</v>
      </c>
      <c r="O69" s="303"/>
      <c r="P69" s="307"/>
      <c r="Q69" s="307"/>
      <c r="R69" s="307"/>
      <c r="S69" s="307"/>
      <c r="T69" s="307"/>
    </row>
    <row r="70" spans="1:20" ht="27" customHeight="1" x14ac:dyDescent="0.25">
      <c r="A70" s="45"/>
      <c r="B70" s="316" t="s">
        <v>236</v>
      </c>
      <c r="C70" s="316"/>
      <c r="D70" s="316"/>
      <c r="E70" s="316"/>
      <c r="F70" s="316"/>
      <c r="G70" s="316"/>
      <c r="H70" s="316"/>
      <c r="I70" s="316"/>
      <c r="J70" s="316"/>
      <c r="K70" s="316"/>
      <c r="L70" s="316"/>
      <c r="M70" s="16">
        <v>220</v>
      </c>
      <c r="N70" s="21">
        <f>SUM(N54+N55+N57+N58+N59+N60+N61+N62+N63+N64+N65+N66+N67+N68+N69)</f>
        <v>0</v>
      </c>
      <c r="O70" s="303"/>
      <c r="P70" s="307"/>
      <c r="Q70" s="307"/>
      <c r="R70" s="307"/>
      <c r="S70" s="307"/>
      <c r="T70" s="307"/>
    </row>
    <row r="71" spans="1:20" ht="27" customHeight="1" x14ac:dyDescent="0.25">
      <c r="A71" s="45"/>
      <c r="B71" s="318" t="s">
        <v>91</v>
      </c>
      <c r="C71" s="318"/>
      <c r="D71" s="318"/>
      <c r="E71" s="318"/>
      <c r="F71" s="318"/>
      <c r="G71" s="318"/>
      <c r="H71" s="318"/>
      <c r="I71" s="318"/>
      <c r="J71" s="318"/>
      <c r="K71" s="318"/>
      <c r="L71" s="318"/>
      <c r="M71" s="318"/>
      <c r="N71" s="318"/>
      <c r="O71" s="303"/>
      <c r="P71" s="307"/>
      <c r="Q71" s="307"/>
      <c r="R71" s="307"/>
      <c r="S71" s="307"/>
      <c r="T71" s="307"/>
    </row>
    <row r="72" spans="1:20" ht="27" customHeight="1" x14ac:dyDescent="0.25">
      <c r="A72" s="45"/>
      <c r="B72" s="316" t="s">
        <v>92</v>
      </c>
      <c r="C72" s="316"/>
      <c r="D72" s="316"/>
      <c r="E72" s="316"/>
      <c r="F72" s="316"/>
      <c r="G72" s="316"/>
      <c r="H72" s="316"/>
      <c r="I72" s="316"/>
      <c r="J72" s="316"/>
      <c r="K72" s="316"/>
      <c r="L72" s="316"/>
      <c r="M72" s="16">
        <v>221</v>
      </c>
      <c r="N72" s="26">
        <f>'Data Form'!N72</f>
        <v>0</v>
      </c>
      <c r="O72" s="303"/>
      <c r="P72" s="307"/>
      <c r="Q72" s="307"/>
      <c r="R72" s="307"/>
      <c r="S72" s="307"/>
      <c r="T72" s="307"/>
    </row>
    <row r="73" spans="1:20" ht="27" customHeight="1" x14ac:dyDescent="0.25">
      <c r="A73" s="45"/>
      <c r="B73" s="316" t="s">
        <v>93</v>
      </c>
      <c r="C73" s="316"/>
      <c r="D73" s="316"/>
      <c r="E73" s="316"/>
      <c r="F73" s="316"/>
      <c r="G73" s="316"/>
      <c r="H73" s="316"/>
      <c r="I73" s="316"/>
      <c r="J73" s="316"/>
      <c r="K73" s="316"/>
      <c r="L73" s="316"/>
      <c r="M73" s="16">
        <v>223</v>
      </c>
      <c r="N73" s="26">
        <f>'Data Form'!N73</f>
        <v>0</v>
      </c>
      <c r="O73" s="303"/>
      <c r="P73" s="307"/>
      <c r="Q73" s="307"/>
      <c r="R73" s="307"/>
      <c r="S73" s="307"/>
      <c r="T73" s="307"/>
    </row>
    <row r="74" spans="1:20" ht="27" customHeight="1" x14ac:dyDescent="0.25">
      <c r="A74" s="45"/>
      <c r="B74" s="316" t="s">
        <v>94</v>
      </c>
      <c r="C74" s="316"/>
      <c r="D74" s="316"/>
      <c r="E74" s="316"/>
      <c r="F74" s="316"/>
      <c r="G74" s="316"/>
      <c r="H74" s="316"/>
      <c r="I74" s="316"/>
      <c r="J74" s="316"/>
      <c r="K74" s="316"/>
      <c r="L74" s="316"/>
      <c r="M74" s="16">
        <v>225</v>
      </c>
      <c r="N74" s="26">
        <f>'Data Form'!N74</f>
        <v>0</v>
      </c>
      <c r="O74" s="303"/>
      <c r="P74" s="307"/>
      <c r="Q74" s="307"/>
      <c r="R74" s="307"/>
      <c r="S74" s="307"/>
      <c r="T74" s="307"/>
    </row>
    <row r="75" spans="1:20" ht="27" customHeight="1" x14ac:dyDescent="0.25">
      <c r="A75" s="45"/>
      <c r="B75" s="316" t="s">
        <v>76</v>
      </c>
      <c r="C75" s="316"/>
      <c r="D75" s="316"/>
      <c r="E75" s="316"/>
      <c r="F75" s="316"/>
      <c r="G75" s="316"/>
      <c r="H75" s="316"/>
      <c r="I75" s="316"/>
      <c r="J75" s="316"/>
      <c r="K75" s="316"/>
      <c r="L75" s="316"/>
      <c r="M75" s="16">
        <v>227</v>
      </c>
      <c r="N75" s="26">
        <f>'Data Form'!N75</f>
        <v>0</v>
      </c>
      <c r="O75" s="303"/>
      <c r="P75" s="307"/>
      <c r="Q75" s="307"/>
      <c r="R75" s="307"/>
      <c r="S75" s="307"/>
      <c r="T75" s="307"/>
    </row>
    <row r="76" spans="1:20" ht="27" customHeight="1" x14ac:dyDescent="0.25">
      <c r="A76" s="45"/>
      <c r="B76" s="325" t="s">
        <v>95</v>
      </c>
      <c r="C76" s="326"/>
      <c r="D76" s="326"/>
      <c r="E76" s="326"/>
      <c r="F76" s="326"/>
      <c r="G76" s="326">
        <f>'Data Form'!G76</f>
        <v>0</v>
      </c>
      <c r="H76" s="326"/>
      <c r="I76" s="326"/>
      <c r="J76" s="326"/>
      <c r="K76" s="326"/>
      <c r="L76" s="327"/>
      <c r="M76" s="16">
        <v>229</v>
      </c>
      <c r="N76" s="26">
        <f>IF(G76=0,0,IF(G76="N/A",0,'Data Form'!N76))</f>
        <v>0</v>
      </c>
      <c r="O76" s="303"/>
      <c r="P76" s="307"/>
      <c r="Q76" s="307"/>
      <c r="R76" s="307"/>
      <c r="S76" s="307"/>
      <c r="T76" s="307"/>
    </row>
    <row r="77" spans="1:20" ht="27" customHeight="1" x14ac:dyDescent="0.25">
      <c r="A77" s="45"/>
      <c r="B77" s="316" t="s">
        <v>96</v>
      </c>
      <c r="C77" s="316"/>
      <c r="D77" s="316"/>
      <c r="E77" s="316"/>
      <c r="F77" s="316"/>
      <c r="G77" s="316"/>
      <c r="H77" s="316"/>
      <c r="I77" s="316"/>
      <c r="J77" s="316"/>
      <c r="K77" s="316"/>
      <c r="L77" s="316"/>
      <c r="M77" s="16">
        <v>233</v>
      </c>
      <c r="N77" s="26">
        <f>'Data Form'!N77</f>
        <v>0</v>
      </c>
      <c r="O77" s="303"/>
      <c r="P77" s="307"/>
      <c r="Q77" s="307"/>
      <c r="R77" s="307"/>
      <c r="S77" s="307"/>
      <c r="T77" s="307"/>
    </row>
    <row r="78" spans="1:20" ht="27" customHeight="1" x14ac:dyDescent="0.25">
      <c r="A78" s="45"/>
      <c r="B78" s="355" t="s">
        <v>237</v>
      </c>
      <c r="C78" s="355"/>
      <c r="D78" s="355"/>
      <c r="E78" s="355"/>
      <c r="F78" s="355"/>
      <c r="G78" s="355"/>
      <c r="H78" s="355"/>
      <c r="I78" s="355"/>
      <c r="J78" s="355"/>
      <c r="K78" s="355"/>
      <c r="L78" s="355"/>
      <c r="M78" s="16">
        <v>235</v>
      </c>
      <c r="N78" s="132">
        <f>SUM(N72:N77)</f>
        <v>0</v>
      </c>
      <c r="O78" s="133" t="s">
        <v>1138</v>
      </c>
      <c r="P78" s="45"/>
    </row>
    <row r="79" spans="1:20" ht="27" customHeight="1" x14ac:dyDescent="0.25">
      <c r="A79" s="45"/>
      <c r="B79" s="318" t="s">
        <v>238</v>
      </c>
      <c r="C79" s="318"/>
      <c r="D79" s="318"/>
      <c r="E79" s="318"/>
      <c r="F79" s="318"/>
      <c r="G79" s="318"/>
      <c r="H79" s="318"/>
      <c r="I79" s="318"/>
      <c r="J79" s="318"/>
      <c r="K79" s="318"/>
      <c r="L79" s="318"/>
      <c r="M79" s="16">
        <v>236</v>
      </c>
      <c r="N79" s="132">
        <f>SUM(N70+N78)</f>
        <v>0</v>
      </c>
      <c r="O79" s="77">
        <f>SUM(N79+N52)</f>
        <v>0</v>
      </c>
      <c r="P79" s="45"/>
    </row>
    <row r="80" spans="1:20" ht="27" customHeight="1" x14ac:dyDescent="0.25">
      <c r="A80" s="45"/>
      <c r="B80" s="318" t="s">
        <v>97</v>
      </c>
      <c r="C80" s="318"/>
      <c r="D80" s="318"/>
      <c r="E80" s="318"/>
      <c r="F80" s="318"/>
      <c r="G80" s="318"/>
      <c r="H80" s="318"/>
      <c r="I80" s="318"/>
      <c r="J80" s="318"/>
      <c r="K80" s="318"/>
      <c r="L80" s="318"/>
      <c r="M80" s="318"/>
      <c r="N80" s="318"/>
      <c r="O80" s="303"/>
      <c r="P80" s="307"/>
      <c r="Q80" s="307"/>
      <c r="R80" s="307"/>
      <c r="S80" s="307"/>
      <c r="T80" s="307"/>
    </row>
    <row r="81" spans="1:20" ht="27" customHeight="1" x14ac:dyDescent="0.25">
      <c r="A81" s="45"/>
      <c r="B81" s="316" t="s">
        <v>239</v>
      </c>
      <c r="C81" s="316"/>
      <c r="D81" s="316"/>
      <c r="E81" s="316"/>
      <c r="F81" s="316"/>
      <c r="G81" s="316"/>
      <c r="H81" s="316"/>
      <c r="I81" s="316"/>
      <c r="J81" s="316"/>
      <c r="K81" s="316"/>
      <c r="L81" s="316"/>
      <c r="M81" s="16">
        <v>238</v>
      </c>
      <c r="N81" s="21">
        <f>N206</f>
        <v>0</v>
      </c>
      <c r="O81" s="303"/>
      <c r="P81" s="307"/>
      <c r="Q81" s="307"/>
      <c r="R81" s="307"/>
      <c r="S81" s="307"/>
      <c r="T81" s="307"/>
    </row>
    <row r="82" spans="1:20" ht="27" customHeight="1" x14ac:dyDescent="0.25">
      <c r="A82" s="45"/>
      <c r="B82" s="316" t="s">
        <v>240</v>
      </c>
      <c r="C82" s="316"/>
      <c r="D82" s="316"/>
      <c r="E82" s="316"/>
      <c r="F82" s="316"/>
      <c r="G82" s="316"/>
      <c r="H82" s="316"/>
      <c r="I82" s="316"/>
      <c r="J82" s="316"/>
      <c r="K82" s="316"/>
      <c r="L82" s="316"/>
      <c r="M82" s="16">
        <v>248</v>
      </c>
      <c r="N82" s="21">
        <f>SUM(N52+N79+N81+N381)</f>
        <v>0</v>
      </c>
      <c r="O82" s="303"/>
      <c r="P82" s="307"/>
      <c r="Q82" s="307"/>
      <c r="R82" s="307"/>
      <c r="S82" s="307"/>
      <c r="T82" s="307"/>
    </row>
    <row r="83" spans="1:20" ht="27" customHeight="1" x14ac:dyDescent="0.25">
      <c r="A83" s="45"/>
      <c r="B83" s="318" t="s">
        <v>98</v>
      </c>
      <c r="C83" s="318"/>
      <c r="D83" s="318"/>
      <c r="E83" s="318"/>
      <c r="F83" s="318"/>
      <c r="G83" s="318"/>
      <c r="H83" s="318"/>
      <c r="I83" s="318"/>
      <c r="J83" s="318"/>
      <c r="K83" s="318"/>
      <c r="L83" s="318"/>
      <c r="M83" s="318"/>
      <c r="N83" s="318"/>
      <c r="O83" s="303"/>
      <c r="P83" s="307"/>
      <c r="Q83" s="307"/>
      <c r="R83" s="307"/>
      <c r="S83" s="307"/>
      <c r="T83" s="307"/>
    </row>
    <row r="84" spans="1:20" ht="27" customHeight="1" x14ac:dyDescent="0.25">
      <c r="A84" s="45"/>
      <c r="B84" s="316" t="s">
        <v>241</v>
      </c>
      <c r="C84" s="316"/>
      <c r="D84" s="316"/>
      <c r="E84" s="316"/>
      <c r="F84" s="316"/>
      <c r="G84" s="316"/>
      <c r="H84" s="316"/>
      <c r="I84" s="316"/>
      <c r="J84" s="316"/>
      <c r="K84" s="316"/>
      <c r="L84" s="316"/>
      <c r="M84" s="16">
        <v>272</v>
      </c>
      <c r="N84" s="26">
        <f>IF(G3&gt;2014,0,T38)</f>
        <v>0</v>
      </c>
      <c r="O84" s="303"/>
      <c r="P84" s="307"/>
      <c r="Q84" s="307"/>
      <c r="R84" s="307"/>
      <c r="S84" s="307"/>
      <c r="T84" s="307"/>
    </row>
    <row r="85" spans="1:20" ht="27" customHeight="1" x14ac:dyDescent="0.25">
      <c r="A85" s="45"/>
      <c r="B85" s="318" t="s">
        <v>99</v>
      </c>
      <c r="C85" s="318"/>
      <c r="D85" s="318"/>
      <c r="E85" s="318"/>
      <c r="F85" s="318"/>
      <c r="G85" s="318"/>
      <c r="H85" s="318"/>
      <c r="I85" s="318"/>
      <c r="J85" s="318"/>
      <c r="K85" s="318"/>
      <c r="L85" s="318"/>
      <c r="M85" s="318"/>
      <c r="N85" s="318"/>
      <c r="O85" s="303"/>
      <c r="P85" s="307"/>
      <c r="Q85" s="307"/>
      <c r="R85" s="307"/>
      <c r="S85" s="307"/>
      <c r="T85" s="307"/>
    </row>
    <row r="86" spans="1:20" ht="27" customHeight="1" x14ac:dyDescent="0.25">
      <c r="A86" s="45"/>
      <c r="B86" s="316" t="s">
        <v>100</v>
      </c>
      <c r="C86" s="316"/>
      <c r="D86" s="316"/>
      <c r="E86" s="316"/>
      <c r="F86" s="316"/>
      <c r="G86" s="316"/>
      <c r="H86" s="316"/>
      <c r="I86" s="316"/>
      <c r="J86" s="316"/>
      <c r="K86" s="316"/>
      <c r="L86" s="316"/>
      <c r="M86" s="16">
        <v>273</v>
      </c>
      <c r="N86" s="26">
        <f>IF(G3&lt;2014,0,'Data Form'!N86)</f>
        <v>0</v>
      </c>
      <c r="O86" s="303"/>
      <c r="P86" s="307"/>
      <c r="Q86" s="307"/>
      <c r="R86" s="307"/>
      <c r="S86" s="307"/>
      <c r="T86" s="307"/>
    </row>
    <row r="87" spans="1:20" ht="27" customHeight="1" x14ac:dyDescent="0.25">
      <c r="A87" s="45"/>
      <c r="B87" s="316" t="s">
        <v>101</v>
      </c>
      <c r="C87" s="316"/>
      <c r="D87" s="316"/>
      <c r="E87" s="316"/>
      <c r="F87" s="316"/>
      <c r="G87" s="316"/>
      <c r="H87" s="316"/>
      <c r="I87" s="316"/>
      <c r="J87" s="316"/>
      <c r="K87" s="316"/>
      <c r="L87" s="316"/>
      <c r="M87" s="16">
        <v>274</v>
      </c>
      <c r="N87" s="26">
        <f>IF(G3&lt;2014,0,'Data Form'!N87)</f>
        <v>0</v>
      </c>
      <c r="O87" s="303"/>
      <c r="P87" s="307"/>
      <c r="Q87" s="307"/>
      <c r="R87" s="307"/>
      <c r="S87" s="307"/>
      <c r="T87" s="307"/>
    </row>
    <row r="88" spans="1:20" ht="27" customHeight="1" x14ac:dyDescent="0.25">
      <c r="A88" s="45"/>
      <c r="B88" s="318" t="s">
        <v>102</v>
      </c>
      <c r="C88" s="318"/>
      <c r="D88" s="318"/>
      <c r="E88" s="318"/>
      <c r="F88" s="318"/>
      <c r="G88" s="318"/>
      <c r="H88" s="318"/>
      <c r="I88" s="318"/>
      <c r="J88" s="318"/>
      <c r="K88" s="318"/>
      <c r="L88" s="318"/>
      <c r="M88" s="318"/>
      <c r="N88" s="318"/>
      <c r="O88" s="303"/>
      <c r="P88" s="307"/>
      <c r="Q88" s="307"/>
      <c r="R88" s="307"/>
      <c r="S88" s="307"/>
      <c r="T88" s="307"/>
    </row>
    <row r="89" spans="1:20" ht="27" customHeight="1" x14ac:dyDescent="0.25">
      <c r="A89" s="45"/>
      <c r="B89" s="316" t="s">
        <v>104</v>
      </c>
      <c r="C89" s="316"/>
      <c r="D89" s="316"/>
      <c r="E89" s="316"/>
      <c r="F89" s="316"/>
      <c r="G89" s="316"/>
      <c r="H89" s="316"/>
      <c r="I89" s="316"/>
      <c r="J89" s="316"/>
      <c r="K89" s="316"/>
      <c r="L89" s="316"/>
      <c r="M89" s="16">
        <v>275</v>
      </c>
      <c r="N89" s="26">
        <f>'Data Form'!N89</f>
        <v>0</v>
      </c>
      <c r="O89" s="303"/>
      <c r="P89" s="307"/>
      <c r="Q89" s="307"/>
      <c r="R89" s="307"/>
      <c r="S89" s="307"/>
      <c r="T89" s="307"/>
    </row>
    <row r="90" spans="1:20" ht="27" customHeight="1" x14ac:dyDescent="0.25">
      <c r="A90" s="45"/>
      <c r="B90" s="316" t="s">
        <v>105</v>
      </c>
      <c r="C90" s="316"/>
      <c r="D90" s="316"/>
      <c r="E90" s="316"/>
      <c r="F90" s="316"/>
      <c r="G90" s="316"/>
      <c r="H90" s="316"/>
      <c r="I90" s="316"/>
      <c r="J90" s="316"/>
      <c r="K90" s="316"/>
      <c r="L90" s="316"/>
      <c r="M90" s="16">
        <v>276</v>
      </c>
      <c r="N90" s="26">
        <f>'Data Form'!N90</f>
        <v>0</v>
      </c>
      <c r="O90" s="303"/>
      <c r="P90" s="307"/>
      <c r="Q90" s="307"/>
      <c r="R90" s="307"/>
      <c r="S90" s="307"/>
      <c r="T90" s="307"/>
    </row>
    <row r="91" spans="1:20" ht="27" customHeight="1" x14ac:dyDescent="0.25">
      <c r="A91" s="45"/>
      <c r="B91" s="316" t="s">
        <v>106</v>
      </c>
      <c r="C91" s="316"/>
      <c r="D91" s="316"/>
      <c r="E91" s="316"/>
      <c r="F91" s="316"/>
      <c r="G91" s="316"/>
      <c r="H91" s="316"/>
      <c r="I91" s="316"/>
      <c r="J91" s="316"/>
      <c r="K91" s="316"/>
      <c r="L91" s="316"/>
      <c r="M91" s="16">
        <v>277</v>
      </c>
      <c r="N91" s="26">
        <f>'Data Form'!N91</f>
        <v>0</v>
      </c>
      <c r="O91" s="303"/>
      <c r="P91" s="307"/>
      <c r="Q91" s="307"/>
      <c r="R91" s="307"/>
      <c r="S91" s="307"/>
      <c r="T91" s="307"/>
    </row>
    <row r="92" spans="1:20" ht="27" customHeight="1" x14ac:dyDescent="0.25">
      <c r="A92" s="45"/>
      <c r="B92" s="316" t="s">
        <v>103</v>
      </c>
      <c r="C92" s="316"/>
      <c r="D92" s="316"/>
      <c r="E92" s="316"/>
      <c r="F92" s="316"/>
      <c r="G92" s="316"/>
      <c r="H92" s="316"/>
      <c r="I92" s="316"/>
      <c r="J92" s="316"/>
      <c r="K92" s="316"/>
      <c r="L92" s="316"/>
      <c r="M92" s="16">
        <v>278</v>
      </c>
      <c r="N92" s="26">
        <f>'Data Form'!N92</f>
        <v>0</v>
      </c>
      <c r="O92" s="303"/>
      <c r="P92" s="307"/>
      <c r="Q92" s="307"/>
      <c r="R92" s="307"/>
      <c r="S92" s="307"/>
      <c r="T92" s="307"/>
    </row>
    <row r="93" spans="1:20" ht="27" customHeight="1" x14ac:dyDescent="0.25">
      <c r="A93" s="45"/>
      <c r="B93" s="316" t="s">
        <v>107</v>
      </c>
      <c r="C93" s="316"/>
      <c r="D93" s="316"/>
      <c r="E93" s="316"/>
      <c r="F93" s="316"/>
      <c r="G93" s="316"/>
      <c r="H93" s="316"/>
      <c r="I93" s="316"/>
      <c r="J93" s="316"/>
      <c r="K93" s="316"/>
      <c r="L93" s="316"/>
      <c r="M93" s="16">
        <v>279</v>
      </c>
      <c r="N93" s="26">
        <f>'Data Form'!N93</f>
        <v>0</v>
      </c>
      <c r="O93" s="303"/>
      <c r="P93" s="307"/>
      <c r="Q93" s="307"/>
      <c r="R93" s="307"/>
      <c r="S93" s="307"/>
      <c r="T93" s="307"/>
    </row>
    <row r="94" spans="1:20" ht="27" customHeight="1" x14ac:dyDescent="0.25">
      <c r="A94" s="45"/>
      <c r="B94" s="316" t="s">
        <v>108</v>
      </c>
      <c r="C94" s="316"/>
      <c r="D94" s="316"/>
      <c r="E94" s="316"/>
      <c r="F94" s="316"/>
      <c r="G94" s="316"/>
      <c r="H94" s="316"/>
      <c r="I94" s="316"/>
      <c r="J94" s="316"/>
      <c r="K94" s="316"/>
      <c r="L94" s="316"/>
      <c r="M94" s="16">
        <v>280</v>
      </c>
      <c r="N94" s="26">
        <f>'Data Form'!N94</f>
        <v>0</v>
      </c>
      <c r="O94" s="303"/>
      <c r="P94" s="307"/>
      <c r="Q94" s="307"/>
      <c r="R94" s="307"/>
      <c r="S94" s="307"/>
      <c r="T94" s="307"/>
    </row>
    <row r="95" spans="1:20" ht="27" customHeight="1" x14ac:dyDescent="0.25">
      <c r="A95" s="45"/>
      <c r="B95" s="316" t="s">
        <v>109</v>
      </c>
      <c r="C95" s="316"/>
      <c r="D95" s="316"/>
      <c r="E95" s="316"/>
      <c r="F95" s="316"/>
      <c r="G95" s="316"/>
      <c r="H95" s="316"/>
      <c r="I95" s="316"/>
      <c r="J95" s="316"/>
      <c r="K95" s="316"/>
      <c r="L95" s="316"/>
      <c r="M95" s="16">
        <v>281</v>
      </c>
      <c r="N95" s="26">
        <f>'Data Form'!N95</f>
        <v>0</v>
      </c>
      <c r="O95" s="303"/>
      <c r="P95" s="307"/>
      <c r="Q95" s="307"/>
      <c r="R95" s="307"/>
      <c r="S95" s="307"/>
      <c r="T95" s="307"/>
    </row>
    <row r="96" spans="1:20" ht="27" customHeight="1" x14ac:dyDescent="0.25">
      <c r="A96" s="45"/>
      <c r="B96" s="316" t="s">
        <v>110</v>
      </c>
      <c r="C96" s="316"/>
      <c r="D96" s="316"/>
      <c r="E96" s="316"/>
      <c r="F96" s="316"/>
      <c r="G96" s="316"/>
      <c r="H96" s="316"/>
      <c r="I96" s="316"/>
      <c r="J96" s="316"/>
      <c r="K96" s="316"/>
      <c r="L96" s="316"/>
      <c r="M96" s="16">
        <v>282</v>
      </c>
      <c r="N96" s="26">
        <f>IF(G3&gt;2014,0,IF('Data Form'!P96=0,0,IF('Data Form'!Q96=0,0,IF('Data Form'!R96&gt;10000,10000,'Data Form'!R96))))</f>
        <v>0</v>
      </c>
      <c r="O96" s="303"/>
      <c r="P96" s="307"/>
      <c r="Q96" s="307"/>
      <c r="R96" s="307"/>
      <c r="S96" s="307"/>
      <c r="T96" s="307"/>
    </row>
    <row r="97" spans="1:20" ht="27" customHeight="1" x14ac:dyDescent="0.25">
      <c r="A97" s="45"/>
      <c r="B97" s="316" t="s">
        <v>242</v>
      </c>
      <c r="C97" s="316"/>
      <c r="D97" s="316"/>
      <c r="E97" s="316"/>
      <c r="F97" s="316"/>
      <c r="G97" s="316"/>
      <c r="H97" s="316"/>
      <c r="I97" s="316"/>
      <c r="J97" s="316"/>
      <c r="K97" s="316"/>
      <c r="L97" s="316"/>
      <c r="M97" s="16">
        <v>283</v>
      </c>
      <c r="N97" s="21">
        <f>SUM(N84+N86+N87+N89+N90+N91+N92+N93+N94+N95+N96)</f>
        <v>0</v>
      </c>
      <c r="O97" s="303"/>
      <c r="P97" s="307"/>
      <c r="Q97" s="307"/>
      <c r="R97" s="307"/>
      <c r="S97" s="307"/>
      <c r="T97" s="307"/>
    </row>
    <row r="98" spans="1:20" ht="27" customHeight="1" x14ac:dyDescent="0.25">
      <c r="A98" s="45"/>
      <c r="B98" s="316" t="s">
        <v>243</v>
      </c>
      <c r="C98" s="316"/>
      <c r="D98" s="316"/>
      <c r="E98" s="316"/>
      <c r="F98" s="316"/>
      <c r="G98" s="316"/>
      <c r="H98" s="316"/>
      <c r="I98" s="316"/>
      <c r="J98" s="316"/>
      <c r="K98" s="316"/>
      <c r="L98" s="316"/>
      <c r="M98" s="16">
        <v>284</v>
      </c>
      <c r="N98" s="21">
        <f>IF(N82-N97&lt;=0,0,N82-N97)</f>
        <v>0</v>
      </c>
      <c r="O98" s="303"/>
      <c r="P98" s="307"/>
      <c r="Q98" s="307"/>
      <c r="R98" s="307"/>
      <c r="S98" s="307"/>
      <c r="T98" s="307"/>
    </row>
    <row r="99" spans="1:20" ht="27" customHeight="1" x14ac:dyDescent="0.25">
      <c r="A99" s="45"/>
      <c r="B99" s="318" t="s">
        <v>56</v>
      </c>
      <c r="C99" s="318"/>
      <c r="D99" s="318"/>
      <c r="E99" s="318"/>
      <c r="F99" s="318"/>
      <c r="G99" s="318"/>
      <c r="H99" s="318"/>
      <c r="I99" s="318"/>
      <c r="J99" s="318"/>
      <c r="K99" s="318"/>
      <c r="L99" s="318"/>
      <c r="M99" s="318"/>
      <c r="N99" s="318"/>
      <c r="O99" s="303"/>
      <c r="P99" s="307"/>
      <c r="Q99" s="307"/>
      <c r="R99" s="307"/>
      <c r="S99" s="307"/>
      <c r="T99" s="307"/>
    </row>
    <row r="100" spans="1:20" ht="27" customHeight="1" x14ac:dyDescent="0.25">
      <c r="A100" s="45"/>
      <c r="B100" s="318" t="s">
        <v>57</v>
      </c>
      <c r="C100" s="318"/>
      <c r="D100" s="318"/>
      <c r="E100" s="318"/>
      <c r="F100" s="318"/>
      <c r="G100" s="318"/>
      <c r="H100" s="318"/>
      <c r="I100" s="318"/>
      <c r="J100" s="318"/>
      <c r="K100" s="318"/>
      <c r="L100" s="318"/>
      <c r="M100" s="318"/>
      <c r="N100" s="318"/>
      <c r="O100" s="303"/>
      <c r="P100" s="307"/>
      <c r="Q100" s="307"/>
      <c r="R100" s="307"/>
      <c r="S100" s="307"/>
      <c r="T100" s="307"/>
    </row>
    <row r="101" spans="1:20" ht="27" customHeight="1" x14ac:dyDescent="0.25">
      <c r="A101" s="45"/>
      <c r="B101" s="52" t="s">
        <v>58</v>
      </c>
      <c r="C101" s="52" t="s">
        <v>227</v>
      </c>
      <c r="D101" s="63" t="s">
        <v>226</v>
      </c>
      <c r="E101" s="372" t="s">
        <v>228</v>
      </c>
      <c r="F101" s="372"/>
      <c r="G101" s="372"/>
      <c r="H101" s="372"/>
      <c r="I101" s="353" t="s">
        <v>220</v>
      </c>
      <c r="J101" s="353"/>
      <c r="K101" s="372" t="s">
        <v>225</v>
      </c>
      <c r="L101" s="372"/>
      <c r="M101" s="357"/>
      <c r="N101" s="357"/>
      <c r="O101" s="303"/>
      <c r="P101" s="307"/>
      <c r="Q101" s="307"/>
      <c r="R101" s="307"/>
      <c r="S101" s="307"/>
      <c r="T101" s="307"/>
    </row>
    <row r="102" spans="1:20" ht="27" customHeight="1" x14ac:dyDescent="0.25">
      <c r="A102" s="45"/>
      <c r="B102" s="67">
        <f>'Data Form'!B102</f>
        <v>0</v>
      </c>
      <c r="C102" s="67">
        <f>'Data Form'!C102</f>
        <v>0</v>
      </c>
      <c r="D102" s="61">
        <f>IF(B102&lt;=0,0,IF(G3&lt;C102,0,IF(G3&gt;C102,G3-C102,IF(G3=C102,1))))</f>
        <v>0</v>
      </c>
      <c r="E102" s="67">
        <f>'Data Form'!E102</f>
        <v>0</v>
      </c>
      <c r="F102" s="67"/>
      <c r="G102" s="67"/>
      <c r="H102" s="67">
        <f>IF(D102&gt;25,0,IF(D102&gt;=18,V$2,W$2))</f>
        <v>0</v>
      </c>
      <c r="I102" s="374">
        <f>'Data Form'!I102</f>
        <v>0</v>
      </c>
      <c r="J102" s="374"/>
      <c r="K102" s="373">
        <f>'Data Form'!K102</f>
        <v>0</v>
      </c>
      <c r="L102" s="373"/>
      <c r="M102" s="61"/>
      <c r="N102" s="21">
        <f>IF(B102=0,0,IF(I102=0,0,IF(D102=0,0,IF(D102&gt;25,0,IF(N106=0,0,IF(K102="no",500,IF(K102="yes",1000,0)))))))</f>
        <v>0</v>
      </c>
      <c r="O102" s="303"/>
      <c r="P102" s="307"/>
      <c r="Q102" s="307"/>
      <c r="R102" s="307"/>
      <c r="S102" s="307"/>
      <c r="T102" s="307"/>
    </row>
    <row r="103" spans="1:20" ht="27" customHeight="1" x14ac:dyDescent="0.25">
      <c r="A103" s="45"/>
      <c r="B103" s="67">
        <f>'Data Form'!B103</f>
        <v>0</v>
      </c>
      <c r="C103" s="67">
        <f>'Data Form'!C103</f>
        <v>0</v>
      </c>
      <c r="D103" s="62">
        <f>IF(B103&lt;=0,0,IF(G3&lt;C103,0,IF(G3&gt;C103,G3-C103,IF(G3=C103,1))))</f>
        <v>0</v>
      </c>
      <c r="E103" s="67">
        <f>'Data Form'!E103</f>
        <v>0</v>
      </c>
      <c r="F103" s="67"/>
      <c r="G103" s="67"/>
      <c r="H103" s="67">
        <f>IF(D103&gt;25,0,IF(D103&gt;=18,V$2,W$2))</f>
        <v>0</v>
      </c>
      <c r="I103" s="375">
        <f>'Data Form'!I103</f>
        <v>0</v>
      </c>
      <c r="J103" s="376"/>
      <c r="K103" s="373">
        <f>'Data Form'!K103</f>
        <v>0</v>
      </c>
      <c r="L103" s="373"/>
      <c r="M103" s="61"/>
      <c r="N103" s="21">
        <f>IF(B103=0,0,IF(I103=0,0,IF(D103=0,0,IF(D103&gt;25,0,IF(N106=0,0,IF(K103="no",500,IF(K103="yes",1000,0)))))))</f>
        <v>0</v>
      </c>
      <c r="O103" s="303"/>
      <c r="P103" s="307"/>
      <c r="Q103" s="307"/>
      <c r="R103" s="307"/>
      <c r="S103" s="307"/>
      <c r="T103" s="307"/>
    </row>
    <row r="104" spans="1:20" ht="27" customHeight="1" x14ac:dyDescent="0.25">
      <c r="A104" s="45"/>
      <c r="B104" s="355" t="s">
        <v>244</v>
      </c>
      <c r="C104" s="355"/>
      <c r="D104" s="355"/>
      <c r="E104" s="355"/>
      <c r="F104" s="355"/>
      <c r="G104" s="355"/>
      <c r="H104" s="355"/>
      <c r="I104" s="355"/>
      <c r="J104" s="355"/>
      <c r="K104" s="355"/>
      <c r="L104" s="355"/>
      <c r="M104" s="16">
        <v>300</v>
      </c>
      <c r="N104" s="21">
        <f>SUM(N102:N103)</f>
        <v>0</v>
      </c>
      <c r="O104" s="303"/>
      <c r="P104" s="307"/>
      <c r="Q104" s="307"/>
      <c r="R104" s="307"/>
      <c r="S104" s="307"/>
      <c r="T104" s="307"/>
    </row>
    <row r="105" spans="1:20" ht="27" customHeight="1" x14ac:dyDescent="0.25">
      <c r="A105" s="45"/>
      <c r="B105" s="355" t="s">
        <v>59</v>
      </c>
      <c r="C105" s="355"/>
      <c r="D105" s="355"/>
      <c r="E105" s="355"/>
      <c r="F105" s="355"/>
      <c r="G105" s="355"/>
      <c r="H105" s="355"/>
      <c r="I105" s="355"/>
      <c r="J105" s="355"/>
      <c r="K105" s="355"/>
      <c r="L105" s="355"/>
      <c r="M105" s="355"/>
      <c r="N105" s="355"/>
      <c r="O105" s="303"/>
      <c r="P105" s="307"/>
      <c r="Q105" s="307"/>
      <c r="R105" s="307"/>
      <c r="S105" s="307"/>
      <c r="T105" s="307"/>
    </row>
    <row r="106" spans="1:20" ht="27" customHeight="1" x14ac:dyDescent="0.25">
      <c r="A106" s="45"/>
      <c r="B106" s="371" t="s">
        <v>60</v>
      </c>
      <c r="C106" s="371"/>
      <c r="D106" s="371"/>
      <c r="E106" s="371"/>
      <c r="F106" s="371"/>
      <c r="G106" s="371"/>
      <c r="H106" s="371"/>
      <c r="I106" s="371"/>
      <c r="J106" s="371"/>
      <c r="K106" s="371"/>
      <c r="L106" s="371"/>
      <c r="M106" s="16">
        <v>301</v>
      </c>
      <c r="N106" s="21">
        <f>IF(L12="Trust",0,IF(L12="Estate",0,IF(M6=0,0,IF(L18="No",0,IF(N9&lt;16,0,IF(N9&lt;60,25000,IF(N51+N76&gt;0,40000,25000)))))))</f>
        <v>0</v>
      </c>
      <c r="O106" s="303"/>
      <c r="P106" s="307"/>
      <c r="Q106" s="307"/>
      <c r="R106" s="307"/>
      <c r="S106" s="307"/>
      <c r="T106" s="307"/>
    </row>
    <row r="107" spans="1:20" ht="27" customHeight="1" x14ac:dyDescent="0.25">
      <c r="A107" s="45"/>
      <c r="B107" s="377" t="s">
        <v>296</v>
      </c>
      <c r="C107" s="377"/>
      <c r="D107" s="377"/>
      <c r="E107" s="377"/>
      <c r="F107" s="377"/>
      <c r="G107" s="377"/>
      <c r="H107" s="377"/>
      <c r="I107" s="377"/>
      <c r="J107" s="377"/>
      <c r="K107" s="377"/>
      <c r="L107" s="377"/>
      <c r="M107" s="16">
        <v>304</v>
      </c>
      <c r="N107" s="21">
        <f>IF(L14="Separated",0,IF(L14="Divorced",0,IF(L14="Single",0,IF(L14="Widowed",0,IF(L16=0,0,IF(L18="No",0,IF(N106=0,0,IF(L17="No",0,IF(L17="Yes",3000)))))))))</f>
        <v>0</v>
      </c>
      <c r="O107" s="303"/>
      <c r="P107" s="307"/>
      <c r="Q107" s="307"/>
      <c r="R107" s="307"/>
      <c r="S107" s="307"/>
      <c r="T107" s="307"/>
    </row>
    <row r="108" spans="1:20" ht="27" customHeight="1" x14ac:dyDescent="0.25">
      <c r="A108" s="45"/>
      <c r="B108" s="355" t="s">
        <v>62</v>
      </c>
      <c r="C108" s="355"/>
      <c r="D108" s="355"/>
      <c r="E108" s="355"/>
      <c r="F108" s="355"/>
      <c r="G108" s="355"/>
      <c r="H108" s="355"/>
      <c r="I108" s="355"/>
      <c r="J108" s="355"/>
      <c r="K108" s="355"/>
      <c r="L108" s="355"/>
      <c r="M108" s="16">
        <v>305</v>
      </c>
      <c r="N108" s="21">
        <f>SUM(N104+N106+N107)</f>
        <v>0</v>
      </c>
      <c r="O108" s="303"/>
      <c r="P108" s="307"/>
      <c r="Q108" s="307"/>
      <c r="R108" s="307"/>
      <c r="S108" s="307"/>
      <c r="T108" s="307"/>
    </row>
    <row r="109" spans="1:20" ht="27" customHeight="1" x14ac:dyDescent="0.25">
      <c r="A109" s="45"/>
      <c r="B109" s="355" t="s">
        <v>63</v>
      </c>
      <c r="C109" s="355"/>
      <c r="D109" s="355"/>
      <c r="E109" s="355"/>
      <c r="F109" s="355"/>
      <c r="G109" s="355"/>
      <c r="H109" s="355"/>
      <c r="I109" s="355"/>
      <c r="J109" s="355"/>
      <c r="K109" s="355"/>
      <c r="L109" s="355"/>
      <c r="M109" s="355"/>
      <c r="N109" s="355"/>
      <c r="O109" s="303"/>
      <c r="P109" s="307"/>
      <c r="Q109" s="307"/>
      <c r="R109" s="307"/>
      <c r="S109" s="307"/>
      <c r="T109" s="307"/>
    </row>
    <row r="110" spans="1:20" ht="27" customHeight="1" x14ac:dyDescent="0.25">
      <c r="A110" s="45"/>
      <c r="B110" s="316" t="s">
        <v>64</v>
      </c>
      <c r="C110" s="316"/>
      <c r="D110" s="316"/>
      <c r="E110" s="316"/>
      <c r="F110" s="316"/>
      <c r="G110" s="316"/>
      <c r="H110" s="316"/>
      <c r="I110" s="316"/>
      <c r="J110" s="316"/>
      <c r="K110" s="316"/>
      <c r="L110" s="316"/>
      <c r="M110" s="16">
        <v>306</v>
      </c>
      <c r="N110" s="21">
        <f>'Data Form'!N110</f>
        <v>0</v>
      </c>
      <c r="O110" s="303"/>
      <c r="P110" s="307"/>
      <c r="Q110" s="307"/>
      <c r="R110" s="307"/>
      <c r="S110" s="307"/>
      <c r="T110" s="307"/>
    </row>
    <row r="111" spans="1:20" ht="27" customHeight="1" x14ac:dyDescent="0.25">
      <c r="A111" s="45"/>
      <c r="B111" s="316" t="s">
        <v>65</v>
      </c>
      <c r="C111" s="316"/>
      <c r="D111" s="316"/>
      <c r="E111" s="316"/>
      <c r="F111" s="316"/>
      <c r="G111" s="316"/>
      <c r="H111" s="316"/>
      <c r="I111" s="316"/>
      <c r="J111" s="316"/>
      <c r="K111" s="316"/>
      <c r="L111" s="316"/>
      <c r="M111" s="16">
        <v>308</v>
      </c>
      <c r="N111" s="21">
        <f>'Data Form'!N111</f>
        <v>0</v>
      </c>
      <c r="O111" s="303"/>
      <c r="P111" s="307"/>
      <c r="Q111" s="307"/>
      <c r="R111" s="307"/>
      <c r="S111" s="307"/>
      <c r="T111" s="307"/>
    </row>
    <row r="112" spans="1:20" ht="27" customHeight="1" x14ac:dyDescent="0.25">
      <c r="A112" s="45"/>
      <c r="B112" s="316" t="s">
        <v>66</v>
      </c>
      <c r="C112" s="316"/>
      <c r="D112" s="316"/>
      <c r="E112" s="316"/>
      <c r="F112" s="316"/>
      <c r="G112" s="316"/>
      <c r="H112" s="316"/>
      <c r="I112" s="316"/>
      <c r="J112" s="316"/>
      <c r="K112" s="316"/>
      <c r="L112" s="316"/>
      <c r="M112" s="16">
        <v>309</v>
      </c>
      <c r="N112" s="21">
        <f>'Data Form'!N112</f>
        <v>0</v>
      </c>
      <c r="O112" s="303"/>
      <c r="P112" s="307"/>
      <c r="Q112" s="307"/>
      <c r="R112" s="307"/>
      <c r="S112" s="307"/>
      <c r="T112" s="307"/>
    </row>
    <row r="113" spans="1:20" ht="27" customHeight="1" x14ac:dyDescent="0.25">
      <c r="A113" s="45"/>
      <c r="B113" s="316" t="s">
        <v>67</v>
      </c>
      <c r="C113" s="316"/>
      <c r="D113" s="316"/>
      <c r="E113" s="316"/>
      <c r="F113" s="316"/>
      <c r="G113" s="316"/>
      <c r="H113" s="316"/>
      <c r="I113" s="316"/>
      <c r="J113" s="316"/>
      <c r="K113" s="316"/>
      <c r="L113" s="316"/>
      <c r="M113" s="16">
        <v>311</v>
      </c>
      <c r="N113" s="21">
        <f>'Data Form'!N113</f>
        <v>0</v>
      </c>
      <c r="O113" s="303"/>
      <c r="P113" s="307"/>
      <c r="Q113" s="307"/>
      <c r="R113" s="307"/>
      <c r="S113" s="307"/>
      <c r="T113" s="307"/>
    </row>
    <row r="114" spans="1:20" ht="27" customHeight="1" x14ac:dyDescent="0.25">
      <c r="A114" s="45"/>
      <c r="B114" s="316" t="s">
        <v>245</v>
      </c>
      <c r="C114" s="316"/>
      <c r="D114" s="316"/>
      <c r="E114" s="316"/>
      <c r="F114" s="316"/>
      <c r="G114" s="316"/>
      <c r="H114" s="316"/>
      <c r="I114" s="316"/>
      <c r="J114" s="316"/>
      <c r="K114" s="316"/>
      <c r="L114" s="316"/>
      <c r="M114" s="16">
        <v>313</v>
      </c>
      <c r="N114" s="21">
        <f>'Data Form'!N114</f>
        <v>0</v>
      </c>
      <c r="O114" s="303"/>
      <c r="P114" s="307"/>
      <c r="Q114" s="307"/>
      <c r="R114" s="307"/>
      <c r="S114" s="307"/>
      <c r="T114" s="307"/>
    </row>
    <row r="115" spans="1:20" ht="27" customHeight="1" x14ac:dyDescent="0.25">
      <c r="A115" s="45"/>
      <c r="B115" s="316" t="s">
        <v>246</v>
      </c>
      <c r="C115" s="316"/>
      <c r="D115" s="316"/>
      <c r="E115" s="316"/>
      <c r="F115" s="316"/>
      <c r="G115" s="316"/>
      <c r="H115" s="316"/>
      <c r="I115" s="316"/>
      <c r="J115" s="316"/>
      <c r="K115" s="316"/>
      <c r="L115" s="316"/>
      <c r="M115" s="16">
        <v>315</v>
      </c>
      <c r="N115" s="21">
        <f>'Data Form'!N115</f>
        <v>0</v>
      </c>
      <c r="O115" s="303"/>
      <c r="P115" s="307"/>
      <c r="Q115" s="307"/>
      <c r="R115" s="307"/>
      <c r="S115" s="307"/>
      <c r="T115" s="307"/>
    </row>
    <row r="116" spans="1:20" ht="27" customHeight="1" x14ac:dyDescent="0.25">
      <c r="A116" s="45"/>
      <c r="B116" s="316" t="s">
        <v>68</v>
      </c>
      <c r="C116" s="316"/>
      <c r="D116" s="316"/>
      <c r="E116" s="316"/>
      <c r="F116" s="316"/>
      <c r="G116" s="316"/>
      <c r="H116" s="316"/>
      <c r="I116" s="316"/>
      <c r="J116" s="316"/>
      <c r="K116" s="316"/>
      <c r="L116" s="316"/>
      <c r="M116" s="16">
        <v>317</v>
      </c>
      <c r="N116" s="21">
        <f>'Data Form'!N116</f>
        <v>0</v>
      </c>
      <c r="O116" s="303"/>
      <c r="P116" s="307"/>
      <c r="Q116" s="307"/>
      <c r="R116" s="307"/>
      <c r="S116" s="307"/>
      <c r="T116" s="307"/>
    </row>
    <row r="117" spans="1:20" ht="27" customHeight="1" x14ac:dyDescent="0.25">
      <c r="A117" s="45"/>
      <c r="B117" s="316" t="s">
        <v>68</v>
      </c>
      <c r="C117" s="316"/>
      <c r="D117" s="316"/>
      <c r="E117" s="316"/>
      <c r="F117" s="316"/>
      <c r="G117" s="316"/>
      <c r="H117" s="316"/>
      <c r="I117" s="316"/>
      <c r="J117" s="316"/>
      <c r="K117" s="316"/>
      <c r="L117" s="316"/>
      <c r="M117" s="16">
        <v>318</v>
      </c>
      <c r="N117" s="21">
        <f>'Data Form'!N117</f>
        <v>0</v>
      </c>
      <c r="O117" s="303"/>
      <c r="P117" s="307"/>
      <c r="Q117" s="307"/>
      <c r="R117" s="307"/>
      <c r="S117" s="307"/>
      <c r="T117" s="307"/>
    </row>
    <row r="118" spans="1:20" ht="27" customHeight="1" x14ac:dyDescent="0.25">
      <c r="A118" s="45"/>
      <c r="B118" s="316" t="s">
        <v>247</v>
      </c>
      <c r="C118" s="316"/>
      <c r="D118" s="316"/>
      <c r="E118" s="316"/>
      <c r="F118" s="316"/>
      <c r="G118" s="316"/>
      <c r="H118" s="316"/>
      <c r="I118" s="316"/>
      <c r="J118" s="316"/>
      <c r="K118" s="316"/>
      <c r="L118" s="316"/>
      <c r="M118" s="16">
        <v>319</v>
      </c>
      <c r="N118" s="21">
        <f>'Data Form'!N118</f>
        <v>0</v>
      </c>
      <c r="O118" s="303"/>
      <c r="P118" s="307"/>
      <c r="Q118" s="307"/>
      <c r="R118" s="307"/>
      <c r="S118" s="307"/>
      <c r="T118" s="307"/>
    </row>
    <row r="119" spans="1:20" ht="27" customHeight="1" x14ac:dyDescent="0.25">
      <c r="A119" s="45"/>
      <c r="B119" s="355" t="s">
        <v>248</v>
      </c>
      <c r="C119" s="355"/>
      <c r="D119" s="355"/>
      <c r="E119" s="355"/>
      <c r="F119" s="355"/>
      <c r="G119" s="355"/>
      <c r="H119" s="355"/>
      <c r="I119" s="355"/>
      <c r="J119" s="355"/>
      <c r="K119" s="355"/>
      <c r="L119" s="355"/>
      <c r="M119" s="16">
        <v>321</v>
      </c>
      <c r="N119" s="21">
        <f>SUM(N110:N118)</f>
        <v>0</v>
      </c>
      <c r="O119" s="303"/>
      <c r="P119" s="307"/>
      <c r="Q119" s="307"/>
      <c r="R119" s="307"/>
      <c r="S119" s="307"/>
      <c r="T119" s="307"/>
    </row>
    <row r="120" spans="1:20" ht="27" customHeight="1" x14ac:dyDescent="0.25">
      <c r="A120" s="45"/>
      <c r="B120" s="355" t="s">
        <v>249</v>
      </c>
      <c r="C120" s="355"/>
      <c r="D120" s="355"/>
      <c r="E120" s="355"/>
      <c r="F120" s="355"/>
      <c r="G120" s="355"/>
      <c r="H120" s="355"/>
      <c r="I120" s="355"/>
      <c r="J120" s="355"/>
      <c r="K120" s="355"/>
      <c r="L120" s="355"/>
      <c r="M120" s="355"/>
      <c r="N120" s="355"/>
      <c r="O120" s="303"/>
      <c r="P120" s="307"/>
      <c r="Q120" s="307"/>
      <c r="R120" s="307"/>
      <c r="S120" s="307"/>
      <c r="T120" s="307"/>
    </row>
    <row r="121" spans="1:20" ht="27" customHeight="1" x14ac:dyDescent="0.25">
      <c r="A121" s="45"/>
      <c r="B121" s="316" t="s">
        <v>70</v>
      </c>
      <c r="C121" s="316"/>
      <c r="D121" s="316"/>
      <c r="E121" s="316"/>
      <c r="F121" s="316"/>
      <c r="G121" s="316"/>
      <c r="H121" s="316"/>
      <c r="I121" s="316"/>
      <c r="J121" s="316"/>
      <c r="K121" s="316"/>
      <c r="L121" s="316"/>
      <c r="M121" s="16">
        <v>322</v>
      </c>
      <c r="N121" s="21">
        <f>'Data Form'!N121</f>
        <v>0</v>
      </c>
      <c r="O121" s="303"/>
      <c r="P121" s="307"/>
      <c r="Q121" s="307"/>
      <c r="R121" s="307"/>
      <c r="S121" s="307"/>
      <c r="T121" s="307"/>
    </row>
    <row r="122" spans="1:20" ht="27" customHeight="1" x14ac:dyDescent="0.25">
      <c r="A122" s="45"/>
      <c r="B122" s="316" t="s">
        <v>71</v>
      </c>
      <c r="C122" s="316"/>
      <c r="D122" s="316"/>
      <c r="E122" s="316"/>
      <c r="F122" s="316"/>
      <c r="G122" s="316"/>
      <c r="H122" s="316"/>
      <c r="I122" s="316"/>
      <c r="J122" s="316"/>
      <c r="K122" s="316"/>
      <c r="L122" s="316"/>
      <c r="M122" s="16">
        <v>324</v>
      </c>
      <c r="N122" s="21">
        <f>'Data Form'!N122</f>
        <v>0</v>
      </c>
      <c r="O122" s="303"/>
      <c r="P122" s="307"/>
      <c r="Q122" s="307"/>
      <c r="R122" s="307"/>
      <c r="S122" s="307"/>
      <c r="T122" s="307"/>
    </row>
    <row r="123" spans="1:20" ht="27" customHeight="1" x14ac:dyDescent="0.25">
      <c r="A123" s="45"/>
      <c r="B123" s="316" t="s">
        <v>250</v>
      </c>
      <c r="C123" s="316"/>
      <c r="D123" s="316"/>
      <c r="E123" s="316"/>
      <c r="F123" s="316"/>
      <c r="G123" s="316"/>
      <c r="H123" s="316"/>
      <c r="I123" s="316"/>
      <c r="J123" s="316"/>
      <c r="K123" s="316"/>
      <c r="L123" s="316"/>
      <c r="M123" s="16">
        <v>326</v>
      </c>
      <c r="N123" s="21">
        <f>'Data Form'!N123</f>
        <v>0</v>
      </c>
      <c r="O123" s="303"/>
      <c r="P123" s="307"/>
      <c r="Q123" s="307"/>
      <c r="R123" s="307"/>
      <c r="S123" s="307"/>
      <c r="T123" s="307"/>
    </row>
    <row r="124" spans="1:20" ht="27" customHeight="1" x14ac:dyDescent="0.25">
      <c r="A124" s="45"/>
      <c r="B124" s="316" t="s">
        <v>72</v>
      </c>
      <c r="C124" s="316"/>
      <c r="D124" s="316"/>
      <c r="E124" s="316"/>
      <c r="F124" s="316"/>
      <c r="G124" s="316"/>
      <c r="H124" s="316"/>
      <c r="I124" s="316"/>
      <c r="J124" s="316"/>
      <c r="K124" s="316"/>
      <c r="L124" s="316"/>
      <c r="M124" s="16">
        <v>328</v>
      </c>
      <c r="N124" s="21">
        <f>'Data Form'!N124</f>
        <v>0</v>
      </c>
      <c r="O124" s="303"/>
      <c r="P124" s="307"/>
      <c r="Q124" s="307"/>
      <c r="R124" s="307"/>
      <c r="S124" s="307"/>
      <c r="T124" s="307"/>
    </row>
    <row r="125" spans="1:20" ht="27" customHeight="1" x14ac:dyDescent="0.25">
      <c r="A125" s="45"/>
      <c r="B125" s="316" t="s">
        <v>882</v>
      </c>
      <c r="C125" s="316"/>
      <c r="D125" s="316"/>
      <c r="E125" s="316"/>
      <c r="F125" s="316"/>
      <c r="G125" s="316"/>
      <c r="H125" s="316"/>
      <c r="I125" s="316"/>
      <c r="J125" s="316"/>
      <c r="K125" s="316"/>
      <c r="L125" s="316"/>
      <c r="M125" s="16">
        <v>329</v>
      </c>
      <c r="N125" s="21">
        <f>'Data Form'!N125</f>
        <v>0</v>
      </c>
      <c r="O125" s="303"/>
      <c r="P125" s="307"/>
      <c r="Q125" s="307"/>
      <c r="R125" s="307"/>
      <c r="S125" s="307"/>
      <c r="T125" s="307"/>
    </row>
    <row r="126" spans="1:20" ht="27" customHeight="1" x14ac:dyDescent="0.25">
      <c r="A126" s="45"/>
      <c r="B126" s="316" t="s">
        <v>883</v>
      </c>
      <c r="C126" s="316"/>
      <c r="D126" s="316"/>
      <c r="E126" s="316"/>
      <c r="F126" s="316"/>
      <c r="G126" s="316"/>
      <c r="H126" s="316"/>
      <c r="I126" s="316"/>
      <c r="J126" s="316"/>
      <c r="K126" s="316"/>
      <c r="L126" s="316"/>
      <c r="M126" s="16">
        <v>330</v>
      </c>
      <c r="N126" s="21">
        <f>IF(G3&gt;2014,0,IF(N121+N122+N123+N124+N125&gt;10000,10000,N121+N122+N123+N124+N125))</f>
        <v>0</v>
      </c>
      <c r="O126" s="303"/>
      <c r="P126" s="307"/>
      <c r="Q126" s="307"/>
      <c r="R126" s="307"/>
      <c r="S126" s="307"/>
      <c r="T126" s="307"/>
    </row>
    <row r="127" spans="1:20" ht="27" customHeight="1" x14ac:dyDescent="0.25">
      <c r="A127" s="45"/>
      <c r="B127" s="316" t="s">
        <v>251</v>
      </c>
      <c r="C127" s="316"/>
      <c r="D127" s="316"/>
      <c r="E127" s="316"/>
      <c r="F127" s="316"/>
      <c r="G127" s="316"/>
      <c r="H127" s="316"/>
      <c r="I127" s="316"/>
      <c r="J127" s="316"/>
      <c r="K127" s="316"/>
      <c r="L127" s="316"/>
      <c r="M127" s="16">
        <v>332</v>
      </c>
      <c r="N127" s="21">
        <f>IF(G3&lt;2014,0,IF(N126&gt;0,0,'Data Form'!N127))</f>
        <v>0</v>
      </c>
      <c r="O127" s="303"/>
      <c r="P127" s="307"/>
      <c r="Q127" s="307"/>
      <c r="R127" s="307"/>
      <c r="S127" s="307"/>
      <c r="T127" s="307"/>
    </row>
    <row r="128" spans="1:20" ht="27" customHeight="1" x14ac:dyDescent="0.25">
      <c r="A128" s="45"/>
      <c r="B128" s="316" t="s">
        <v>252</v>
      </c>
      <c r="C128" s="316"/>
      <c r="D128" s="316"/>
      <c r="E128" s="316"/>
      <c r="F128" s="316"/>
      <c r="G128" s="316"/>
      <c r="H128" s="316"/>
      <c r="I128" s="316"/>
      <c r="J128" s="316"/>
      <c r="K128" s="316"/>
      <c r="L128" s="316"/>
      <c r="M128" s="16">
        <v>334</v>
      </c>
      <c r="N128" s="21">
        <f>IF('Data Form'!N128&gt;5000,5000,'Data Form'!N128)</f>
        <v>0</v>
      </c>
      <c r="O128" s="303"/>
      <c r="P128" s="307"/>
      <c r="Q128" s="307"/>
      <c r="R128" s="307"/>
      <c r="S128" s="307"/>
      <c r="T128" s="307"/>
    </row>
    <row r="129" spans="1:20" ht="27" customHeight="1" x14ac:dyDescent="0.25">
      <c r="A129" s="45"/>
      <c r="B129" s="316" t="s">
        <v>253</v>
      </c>
      <c r="C129" s="316"/>
      <c r="D129" s="316"/>
      <c r="E129" s="316"/>
      <c r="F129" s="316"/>
      <c r="G129" s="316"/>
      <c r="H129" s="316"/>
      <c r="I129" s="316"/>
      <c r="J129" s="316"/>
      <c r="K129" s="316"/>
      <c r="L129" s="316"/>
      <c r="M129" s="16">
        <v>335</v>
      </c>
      <c r="N129" s="21">
        <f>IF(G3&lt;2011,0,N393)</f>
        <v>0</v>
      </c>
      <c r="O129" s="303"/>
      <c r="P129" s="307"/>
      <c r="Q129" s="307"/>
      <c r="R129" s="307"/>
      <c r="S129" s="307"/>
      <c r="T129" s="307"/>
    </row>
    <row r="130" spans="1:20" ht="27" customHeight="1" x14ac:dyDescent="0.25">
      <c r="A130" s="45"/>
      <c r="B130" s="316" t="s">
        <v>73</v>
      </c>
      <c r="C130" s="316"/>
      <c r="D130" s="316"/>
      <c r="E130" s="316"/>
      <c r="F130" s="316"/>
      <c r="G130" s="316"/>
      <c r="H130" s="316"/>
      <c r="I130" s="316"/>
      <c r="J130" s="316"/>
      <c r="K130" s="316"/>
      <c r="L130" s="316"/>
      <c r="M130" s="16">
        <v>336</v>
      </c>
      <c r="N130" s="21">
        <f>IF('Data Form'!N130&gt;2500,2500,'Data Form'!N130)</f>
        <v>0</v>
      </c>
      <c r="O130" s="303"/>
      <c r="P130" s="307"/>
      <c r="Q130" s="307"/>
      <c r="R130" s="307"/>
      <c r="S130" s="307"/>
      <c r="T130" s="307"/>
    </row>
    <row r="131" spans="1:20" ht="27" customHeight="1" x14ac:dyDescent="0.25">
      <c r="A131" s="45"/>
      <c r="B131" s="316" t="s">
        <v>254</v>
      </c>
      <c r="C131" s="316"/>
      <c r="D131" s="316"/>
      <c r="E131" s="316"/>
      <c r="F131" s="316"/>
      <c r="G131" s="316"/>
      <c r="H131" s="316"/>
      <c r="I131" s="316"/>
      <c r="J131" s="316"/>
      <c r="K131" s="316"/>
      <c r="L131" s="316"/>
      <c r="M131" s="16">
        <v>337</v>
      </c>
      <c r="N131" s="21">
        <f>SUM(N127:N130)</f>
        <v>0</v>
      </c>
      <c r="O131" s="303"/>
      <c r="P131" s="307"/>
      <c r="Q131" s="307"/>
      <c r="R131" s="307"/>
      <c r="S131" s="307"/>
      <c r="T131" s="307"/>
    </row>
    <row r="132" spans="1:20" ht="27" customHeight="1" x14ac:dyDescent="0.25">
      <c r="B132" s="316" t="s">
        <v>255</v>
      </c>
      <c r="C132" s="316"/>
      <c r="D132" s="316"/>
      <c r="E132" s="316"/>
      <c r="F132" s="316"/>
      <c r="G132" s="316"/>
      <c r="H132" s="316"/>
      <c r="I132" s="316"/>
      <c r="J132" s="316"/>
      <c r="K132" s="316"/>
      <c r="L132" s="316"/>
      <c r="M132" s="16">
        <v>338</v>
      </c>
      <c r="N132" s="21">
        <f>SUM(N110+N119+N126+N131)</f>
        <v>0</v>
      </c>
      <c r="O132" s="303"/>
      <c r="P132" s="307"/>
      <c r="Q132" s="307"/>
      <c r="R132" s="307"/>
      <c r="S132" s="307"/>
      <c r="T132" s="307"/>
    </row>
    <row r="133" spans="1:20" ht="27" customHeight="1" x14ac:dyDescent="0.25">
      <c r="B133" s="316" t="s">
        <v>256</v>
      </c>
      <c r="C133" s="316"/>
      <c r="D133" s="316"/>
      <c r="E133" s="316"/>
      <c r="F133" s="316"/>
      <c r="G133" s="316"/>
      <c r="H133" s="316"/>
      <c r="I133" s="316"/>
      <c r="J133" s="316"/>
      <c r="K133" s="316"/>
      <c r="L133" s="316"/>
      <c r="M133" s="16">
        <v>340</v>
      </c>
      <c r="N133" s="21">
        <f>SUM(N108+N132)</f>
        <v>0</v>
      </c>
      <c r="O133" s="303"/>
      <c r="P133" s="307"/>
      <c r="Q133" s="307"/>
      <c r="R133" s="307"/>
      <c r="S133" s="307"/>
      <c r="T133" s="307"/>
    </row>
    <row r="134" spans="1:20" ht="27" customHeight="1" x14ac:dyDescent="0.25">
      <c r="B134" s="318" t="s">
        <v>6</v>
      </c>
      <c r="C134" s="318"/>
      <c r="D134" s="318"/>
      <c r="E134" s="318"/>
      <c r="F134" s="318"/>
      <c r="G134" s="318"/>
      <c r="H134" s="318"/>
      <c r="I134" s="318"/>
      <c r="J134" s="318"/>
      <c r="K134" s="318"/>
      <c r="L134" s="318"/>
      <c r="M134" s="318"/>
      <c r="N134" s="318"/>
      <c r="O134" s="303"/>
      <c r="P134" s="307"/>
      <c r="Q134" s="307"/>
      <c r="R134" s="307"/>
      <c r="S134" s="307"/>
      <c r="T134" s="307"/>
    </row>
    <row r="135" spans="1:20" ht="27" customHeight="1" x14ac:dyDescent="0.25">
      <c r="B135" s="316" t="s">
        <v>7</v>
      </c>
      <c r="C135" s="316"/>
      <c r="D135" s="316"/>
      <c r="E135" s="316"/>
      <c r="F135" s="316"/>
      <c r="G135" s="316"/>
      <c r="H135" s="316"/>
      <c r="I135" s="316"/>
      <c r="J135" s="316"/>
      <c r="K135" s="316"/>
      <c r="L135" s="316"/>
      <c r="M135" s="16">
        <v>400</v>
      </c>
      <c r="N135" s="21">
        <f>IF('Data Form'!T66&gt;'Data Form'!S66*0.25,'Data Form'!S66*0.25,'Data Form'!T66)</f>
        <v>0</v>
      </c>
      <c r="O135" s="303"/>
      <c r="P135" s="307"/>
      <c r="Q135" s="307"/>
      <c r="R135" s="307"/>
      <c r="S135" s="307"/>
      <c r="T135" s="307"/>
    </row>
    <row r="136" spans="1:20" ht="27" customHeight="1" x14ac:dyDescent="0.25">
      <c r="B136" s="316" t="s">
        <v>257</v>
      </c>
      <c r="C136" s="316"/>
      <c r="D136" s="316"/>
      <c r="E136" s="316"/>
      <c r="F136" s="316"/>
      <c r="G136" s="316"/>
      <c r="H136" s="316"/>
      <c r="I136" s="316"/>
      <c r="J136" s="316"/>
      <c r="K136" s="316"/>
      <c r="L136" s="316"/>
      <c r="M136" s="16">
        <v>402</v>
      </c>
      <c r="N136" s="21">
        <f>'Data Form'!N301</f>
        <v>0</v>
      </c>
      <c r="O136" s="303"/>
      <c r="P136" s="307"/>
      <c r="Q136" s="307"/>
      <c r="R136" s="307"/>
      <c r="S136" s="307"/>
      <c r="T136" s="307"/>
    </row>
    <row r="137" spans="1:20" ht="27" customHeight="1" x14ac:dyDescent="0.25">
      <c r="B137" s="316" t="s">
        <v>8</v>
      </c>
      <c r="C137" s="316"/>
      <c r="D137" s="316"/>
      <c r="E137" s="316"/>
      <c r="F137" s="316"/>
      <c r="G137" s="316"/>
      <c r="H137" s="316"/>
      <c r="I137" s="316"/>
      <c r="J137" s="316"/>
      <c r="K137" s="316"/>
      <c r="L137" s="316"/>
      <c r="M137" s="16">
        <v>404</v>
      </c>
      <c r="N137" s="21">
        <f>'Data Form'!N137</f>
        <v>0</v>
      </c>
      <c r="O137" s="303"/>
      <c r="P137" s="307"/>
      <c r="Q137" s="307"/>
      <c r="R137" s="307"/>
      <c r="S137" s="307"/>
      <c r="T137" s="307"/>
    </row>
    <row r="138" spans="1:20" ht="27" customHeight="1" x14ac:dyDescent="0.25">
      <c r="B138" s="316" t="s">
        <v>258</v>
      </c>
      <c r="C138" s="316"/>
      <c r="D138" s="316"/>
      <c r="E138" s="316"/>
      <c r="F138" s="316"/>
      <c r="G138" s="316"/>
      <c r="H138" s="316"/>
      <c r="I138" s="316"/>
      <c r="J138" s="316"/>
      <c r="K138" s="316"/>
      <c r="L138" s="316"/>
      <c r="M138" s="16">
        <v>406</v>
      </c>
      <c r="N138" s="21">
        <f>'Data Form'!N138</f>
        <v>0</v>
      </c>
      <c r="O138" s="303"/>
      <c r="P138" s="307"/>
      <c r="Q138" s="307"/>
      <c r="R138" s="307"/>
      <c r="S138" s="307"/>
      <c r="T138" s="307"/>
    </row>
    <row r="139" spans="1:20" ht="27" customHeight="1" x14ac:dyDescent="0.25">
      <c r="B139" s="316" t="s">
        <v>259</v>
      </c>
      <c r="C139" s="316"/>
      <c r="D139" s="316"/>
      <c r="E139" s="316"/>
      <c r="F139" s="316"/>
      <c r="G139" s="316"/>
      <c r="H139" s="316"/>
      <c r="I139" s="316"/>
      <c r="J139" s="316"/>
      <c r="K139" s="316"/>
      <c r="L139" s="316"/>
      <c r="M139" s="16">
        <v>408</v>
      </c>
      <c r="N139" s="21">
        <f>Computation!N343</f>
        <v>0</v>
      </c>
      <c r="O139" s="303"/>
      <c r="P139" s="307"/>
      <c r="Q139" s="307"/>
      <c r="R139" s="307"/>
      <c r="S139" s="307"/>
      <c r="T139" s="307"/>
    </row>
    <row r="140" spans="1:20" ht="27" customHeight="1" x14ac:dyDescent="0.25">
      <c r="B140" s="316" t="s">
        <v>9</v>
      </c>
      <c r="C140" s="316"/>
      <c r="D140" s="316"/>
      <c r="E140" s="316"/>
      <c r="F140" s="316"/>
      <c r="G140" s="316"/>
      <c r="H140" s="316"/>
      <c r="I140" s="316"/>
      <c r="J140" s="316"/>
      <c r="K140" s="316"/>
      <c r="L140" s="316"/>
      <c r="M140" s="16">
        <v>409</v>
      </c>
      <c r="N140" s="21">
        <f>'Data Form'!N140</f>
        <v>0</v>
      </c>
      <c r="O140" s="303"/>
      <c r="P140" s="307"/>
      <c r="Q140" s="307"/>
      <c r="R140" s="307"/>
      <c r="S140" s="307"/>
      <c r="T140" s="307"/>
    </row>
    <row r="141" spans="1:20" ht="27" customHeight="1" x14ac:dyDescent="0.25">
      <c r="B141" s="316" t="s">
        <v>10</v>
      </c>
      <c r="C141" s="316"/>
      <c r="D141" s="316"/>
      <c r="E141" s="316"/>
      <c r="F141" s="316"/>
      <c r="G141" s="316"/>
      <c r="H141" s="316"/>
      <c r="I141" s="316"/>
      <c r="J141" s="316"/>
      <c r="K141" s="316"/>
      <c r="L141" s="316"/>
      <c r="M141" s="16">
        <v>410</v>
      </c>
      <c r="N141" s="21">
        <f>'Data Form'!N141</f>
        <v>0</v>
      </c>
      <c r="O141" s="303"/>
      <c r="P141" s="307"/>
      <c r="Q141" s="307"/>
      <c r="R141" s="307"/>
      <c r="S141" s="307"/>
      <c r="T141" s="307"/>
    </row>
    <row r="142" spans="1:20" ht="27" customHeight="1" x14ac:dyDescent="0.25">
      <c r="B142" s="316" t="s">
        <v>11</v>
      </c>
      <c r="C142" s="316"/>
      <c r="D142" s="316"/>
      <c r="E142" s="316"/>
      <c r="F142" s="316"/>
      <c r="G142" s="316"/>
      <c r="H142" s="316"/>
      <c r="I142" s="316"/>
      <c r="J142" s="316"/>
      <c r="K142" s="316"/>
      <c r="L142" s="316"/>
      <c r="M142" s="16">
        <v>412</v>
      </c>
      <c r="N142" s="21">
        <f>'Data Form'!N142</f>
        <v>0</v>
      </c>
      <c r="O142" s="303"/>
      <c r="P142" s="307"/>
      <c r="Q142" s="307"/>
      <c r="R142" s="307"/>
      <c r="S142" s="307"/>
      <c r="T142" s="307"/>
    </row>
    <row r="143" spans="1:20" ht="27" customHeight="1" x14ac:dyDescent="0.25">
      <c r="B143" s="316" t="s">
        <v>12</v>
      </c>
      <c r="C143" s="316"/>
      <c r="D143" s="316"/>
      <c r="E143" s="316"/>
      <c r="F143" s="316"/>
      <c r="G143" s="316"/>
      <c r="H143" s="316"/>
      <c r="I143" s="316"/>
      <c r="J143" s="316"/>
      <c r="K143" s="316"/>
      <c r="L143" s="316"/>
      <c r="M143" s="16">
        <v>414</v>
      </c>
      <c r="N143" s="21">
        <f>'Data Form'!N143</f>
        <v>0</v>
      </c>
      <c r="O143" s="303"/>
      <c r="P143" s="307"/>
      <c r="Q143" s="307"/>
      <c r="R143" s="307"/>
      <c r="S143" s="307"/>
      <c r="T143" s="307"/>
    </row>
    <row r="144" spans="1:20" ht="27" customHeight="1" x14ac:dyDescent="0.25">
      <c r="B144" s="316" t="s">
        <v>13</v>
      </c>
      <c r="C144" s="316"/>
      <c r="D144" s="316"/>
      <c r="E144" s="316"/>
      <c r="F144" s="316"/>
      <c r="G144" s="316"/>
      <c r="H144" s="316"/>
      <c r="I144" s="316"/>
      <c r="J144" s="316"/>
      <c r="K144" s="316"/>
      <c r="L144" s="316"/>
      <c r="M144" s="16">
        <v>416</v>
      </c>
      <c r="N144" s="21">
        <f>'Data Form'!N144</f>
        <v>0</v>
      </c>
      <c r="O144" s="303"/>
      <c r="P144" s="307"/>
      <c r="Q144" s="307"/>
      <c r="R144" s="307"/>
      <c r="S144" s="307"/>
      <c r="T144" s="307"/>
    </row>
    <row r="145" spans="2:20" ht="27" customHeight="1" x14ac:dyDescent="0.25">
      <c r="B145" s="316" t="s">
        <v>14</v>
      </c>
      <c r="C145" s="316"/>
      <c r="D145" s="316"/>
      <c r="E145" s="316"/>
      <c r="F145" s="316"/>
      <c r="G145" s="316"/>
      <c r="H145" s="316"/>
      <c r="I145" s="316"/>
      <c r="J145" s="316"/>
      <c r="K145" s="316"/>
      <c r="L145" s="316"/>
      <c r="M145" s="16">
        <v>418</v>
      </c>
      <c r="N145" s="21">
        <f>'Data Form'!N145</f>
        <v>0</v>
      </c>
      <c r="O145" s="303"/>
      <c r="P145" s="307"/>
      <c r="Q145" s="307"/>
      <c r="R145" s="307"/>
      <c r="S145" s="307"/>
      <c r="T145" s="307"/>
    </row>
    <row r="146" spans="2:20" ht="27" customHeight="1" x14ac:dyDescent="0.25">
      <c r="B146" s="316" t="s">
        <v>15</v>
      </c>
      <c r="C146" s="316"/>
      <c r="D146" s="316"/>
      <c r="E146" s="316"/>
      <c r="F146" s="316"/>
      <c r="G146" s="316"/>
      <c r="H146" s="316"/>
      <c r="I146" s="316"/>
      <c r="J146" s="316"/>
      <c r="K146" s="316"/>
      <c r="L146" s="316"/>
      <c r="M146" s="16">
        <v>419</v>
      </c>
      <c r="N146" s="21">
        <f>'Data Form'!N146</f>
        <v>0</v>
      </c>
      <c r="O146" s="303"/>
      <c r="P146" s="307"/>
      <c r="Q146" s="307"/>
      <c r="R146" s="307"/>
      <c r="S146" s="307"/>
      <c r="T146" s="307"/>
    </row>
    <row r="147" spans="2:20" ht="27" customHeight="1" x14ac:dyDescent="0.25">
      <c r="B147" s="316" t="s">
        <v>16</v>
      </c>
      <c r="C147" s="316"/>
      <c r="D147" s="316"/>
      <c r="E147" s="316"/>
      <c r="F147" s="316"/>
      <c r="G147" s="316"/>
      <c r="H147" s="316"/>
      <c r="I147" s="316"/>
      <c r="J147" s="316"/>
      <c r="K147" s="316"/>
      <c r="L147" s="316"/>
      <c r="M147" s="16">
        <v>420</v>
      </c>
      <c r="N147" s="21">
        <f>'Data Form'!N147</f>
        <v>0</v>
      </c>
      <c r="O147" s="303"/>
      <c r="P147" s="307"/>
      <c r="Q147" s="307"/>
      <c r="R147" s="307"/>
      <c r="S147" s="307"/>
      <c r="T147" s="307"/>
    </row>
    <row r="148" spans="2:20" ht="27" customHeight="1" x14ac:dyDescent="0.25">
      <c r="B148" s="316" t="s">
        <v>17</v>
      </c>
      <c r="C148" s="316"/>
      <c r="D148" s="316"/>
      <c r="E148" s="316"/>
      <c r="F148" s="316"/>
      <c r="G148" s="316"/>
      <c r="H148" s="316"/>
      <c r="I148" s="316"/>
      <c r="J148" s="316"/>
      <c r="K148" s="316"/>
      <c r="L148" s="316"/>
      <c r="M148" s="16">
        <v>422</v>
      </c>
      <c r="N148" s="21">
        <f>'Data Form'!N148</f>
        <v>0</v>
      </c>
      <c r="O148" s="303"/>
      <c r="P148" s="307"/>
      <c r="Q148" s="307"/>
      <c r="R148" s="307"/>
      <c r="S148" s="307"/>
      <c r="T148" s="307"/>
    </row>
    <row r="149" spans="2:20" ht="27" customHeight="1" x14ac:dyDescent="0.25">
      <c r="B149" s="316" t="s">
        <v>18</v>
      </c>
      <c r="C149" s="316"/>
      <c r="D149" s="316"/>
      <c r="E149" s="316"/>
      <c r="F149" s="316"/>
      <c r="G149" s="316"/>
      <c r="H149" s="316"/>
      <c r="I149" s="316"/>
      <c r="J149" s="316"/>
      <c r="K149" s="316"/>
      <c r="L149" s="316"/>
      <c r="M149" s="16">
        <v>423</v>
      </c>
      <c r="N149" s="21">
        <f>'Data Form'!N149</f>
        <v>0</v>
      </c>
      <c r="O149" s="303"/>
      <c r="P149" s="307"/>
      <c r="Q149" s="307"/>
      <c r="R149" s="307"/>
      <c r="S149" s="307"/>
      <c r="T149" s="307"/>
    </row>
    <row r="150" spans="2:20" ht="27" customHeight="1" x14ac:dyDescent="0.25">
      <c r="B150" s="316" t="s">
        <v>19</v>
      </c>
      <c r="C150" s="316"/>
      <c r="D150" s="316"/>
      <c r="E150" s="316"/>
      <c r="F150" s="316"/>
      <c r="G150" s="316"/>
      <c r="H150" s="316"/>
      <c r="I150" s="316"/>
      <c r="J150" s="316"/>
      <c r="K150" s="316"/>
      <c r="L150" s="316"/>
      <c r="M150" s="16">
        <v>424</v>
      </c>
      <c r="N150" s="21">
        <f>'Data Form'!N150</f>
        <v>0</v>
      </c>
      <c r="O150" s="303"/>
      <c r="P150" s="307"/>
      <c r="Q150" s="307"/>
      <c r="R150" s="307"/>
      <c r="S150" s="307"/>
      <c r="T150" s="307"/>
    </row>
    <row r="151" spans="2:20" ht="27" customHeight="1" x14ac:dyDescent="0.25">
      <c r="B151" s="316" t="s">
        <v>894</v>
      </c>
      <c r="C151" s="316"/>
      <c r="D151" s="316"/>
      <c r="E151" s="316"/>
      <c r="F151" s="316"/>
      <c r="G151" s="316"/>
      <c r="H151" s="316"/>
      <c r="I151" s="316"/>
      <c r="J151" s="316"/>
      <c r="K151" s="316"/>
      <c r="L151" s="316"/>
      <c r="M151" s="16">
        <v>425</v>
      </c>
      <c r="N151" s="21">
        <f>SUM(N135+N136+N138+N141+N142+N143+N144+N145+N146+N147+N148+N149)</f>
        <v>0</v>
      </c>
      <c r="O151" s="303"/>
      <c r="P151" s="307"/>
      <c r="Q151" s="307"/>
      <c r="R151" s="307"/>
      <c r="S151" s="307"/>
      <c r="T151" s="307"/>
    </row>
    <row r="152" spans="2:20" ht="27" customHeight="1" x14ac:dyDescent="0.25">
      <c r="B152" s="316" t="s">
        <v>895</v>
      </c>
      <c r="C152" s="316"/>
      <c r="D152" s="316"/>
      <c r="E152" s="316"/>
      <c r="F152" s="316"/>
      <c r="G152" s="316"/>
      <c r="H152" s="316"/>
      <c r="I152" s="316"/>
      <c r="J152" s="316"/>
      <c r="K152" s="316"/>
      <c r="L152" s="316"/>
      <c r="M152" s="15">
        <v>426</v>
      </c>
      <c r="N152" s="21">
        <f>SUM(N137+N140+N139+N150)</f>
        <v>0</v>
      </c>
      <c r="O152" s="303"/>
      <c r="P152" s="307"/>
      <c r="Q152" s="307"/>
      <c r="R152" s="307"/>
      <c r="S152" s="307"/>
      <c r="T152" s="307"/>
    </row>
    <row r="153" spans="2:20" ht="27" customHeight="1" x14ac:dyDescent="0.25">
      <c r="B153" s="316" t="s">
        <v>896</v>
      </c>
      <c r="C153" s="316"/>
      <c r="D153" s="316"/>
      <c r="E153" s="316"/>
      <c r="F153" s="316"/>
      <c r="G153" s="316"/>
      <c r="H153" s="316"/>
      <c r="I153" s="316"/>
      <c r="J153" s="316"/>
      <c r="K153" s="316"/>
      <c r="L153" s="316"/>
      <c r="M153" s="316"/>
      <c r="N153" s="316"/>
      <c r="O153" s="303"/>
      <c r="P153" s="307"/>
      <c r="Q153" s="307"/>
      <c r="R153" s="307"/>
      <c r="S153" s="307"/>
      <c r="T153" s="307"/>
    </row>
    <row r="154" spans="2:20" ht="27" customHeight="1" x14ac:dyDescent="0.25">
      <c r="B154" s="316" t="s">
        <v>260</v>
      </c>
      <c r="C154" s="316"/>
      <c r="D154" s="316"/>
      <c r="E154" s="316"/>
      <c r="F154" s="316"/>
      <c r="G154" s="316"/>
      <c r="H154" s="316"/>
      <c r="I154" s="316"/>
      <c r="J154" s="316"/>
      <c r="K154" s="316"/>
      <c r="L154" s="316"/>
      <c r="M154" s="16">
        <v>427</v>
      </c>
      <c r="N154" s="21">
        <f>N98</f>
        <v>0</v>
      </c>
      <c r="O154" s="303"/>
      <c r="P154" s="307"/>
      <c r="Q154" s="307"/>
      <c r="R154" s="307"/>
      <c r="S154" s="307"/>
      <c r="T154" s="307"/>
    </row>
    <row r="155" spans="2:20" ht="27" customHeight="1" x14ac:dyDescent="0.25">
      <c r="B155" s="316" t="s">
        <v>261</v>
      </c>
      <c r="C155" s="316"/>
      <c r="D155" s="316"/>
      <c r="E155" s="316"/>
      <c r="F155" s="316"/>
      <c r="G155" s="316"/>
      <c r="H155" s="316"/>
      <c r="I155" s="316"/>
      <c r="J155" s="316"/>
      <c r="K155" s="316"/>
      <c r="L155" s="316"/>
      <c r="M155" s="16">
        <v>428</v>
      </c>
      <c r="N155" s="21">
        <f>Computation!N240</f>
        <v>0</v>
      </c>
      <c r="O155" s="303"/>
      <c r="P155" s="307"/>
      <c r="Q155" s="307"/>
      <c r="R155" s="307"/>
      <c r="S155" s="307"/>
      <c r="T155" s="307"/>
    </row>
    <row r="156" spans="2:20" ht="27" customHeight="1" x14ac:dyDescent="0.25">
      <c r="B156" s="318" t="s">
        <v>262</v>
      </c>
      <c r="C156" s="318"/>
      <c r="D156" s="318"/>
      <c r="E156" s="318"/>
      <c r="F156" s="318"/>
      <c r="G156" s="318"/>
      <c r="H156" s="318"/>
      <c r="I156" s="318"/>
      <c r="J156" s="318"/>
      <c r="K156" s="318"/>
      <c r="L156" s="318"/>
      <c r="M156" s="15">
        <v>429</v>
      </c>
      <c r="N156" s="21">
        <f>SUM(N154:N155)</f>
        <v>0</v>
      </c>
      <c r="O156" s="303"/>
      <c r="P156" s="307"/>
      <c r="Q156" s="307"/>
      <c r="R156" s="307"/>
      <c r="S156" s="307"/>
      <c r="T156" s="307"/>
    </row>
    <row r="157" spans="2:20" ht="27" customHeight="1" x14ac:dyDescent="0.25">
      <c r="B157" s="316" t="s">
        <v>0</v>
      </c>
      <c r="C157" s="316"/>
      <c r="D157" s="316"/>
      <c r="E157" s="316"/>
      <c r="F157" s="316"/>
      <c r="G157" s="316"/>
      <c r="H157" s="316"/>
      <c r="I157" s="316"/>
      <c r="J157" s="316"/>
      <c r="K157" s="316"/>
      <c r="L157" s="316"/>
      <c r="M157" s="316"/>
      <c r="N157" s="316"/>
      <c r="O157" s="303"/>
      <c r="P157" s="307"/>
      <c r="Q157" s="307"/>
      <c r="R157" s="307"/>
      <c r="S157" s="307"/>
      <c r="T157" s="307"/>
    </row>
    <row r="158" spans="2:20" ht="27" customHeight="1" x14ac:dyDescent="0.25">
      <c r="B158" s="316" t="s">
        <v>260</v>
      </c>
      <c r="C158" s="316"/>
      <c r="D158" s="316"/>
      <c r="E158" s="316"/>
      <c r="F158" s="316"/>
      <c r="G158" s="316"/>
      <c r="H158" s="316"/>
      <c r="I158" s="316"/>
      <c r="J158" s="316"/>
      <c r="K158" s="316"/>
      <c r="L158" s="316"/>
      <c r="M158" s="16">
        <v>430</v>
      </c>
      <c r="N158" s="21">
        <f>N154</f>
        <v>0</v>
      </c>
      <c r="O158" s="303"/>
      <c r="P158" s="307"/>
      <c r="Q158" s="307"/>
      <c r="R158" s="307"/>
      <c r="S158" s="307"/>
      <c r="T158" s="307"/>
    </row>
    <row r="159" spans="2:20" ht="27" customHeight="1" x14ac:dyDescent="0.25">
      <c r="B159" s="316" t="s">
        <v>263</v>
      </c>
      <c r="C159" s="316"/>
      <c r="D159" s="316"/>
      <c r="E159" s="316"/>
      <c r="F159" s="316"/>
      <c r="G159" s="316"/>
      <c r="H159" s="316"/>
      <c r="I159" s="316"/>
      <c r="J159" s="316"/>
      <c r="K159" s="316"/>
      <c r="L159" s="316"/>
      <c r="M159" s="16">
        <v>431</v>
      </c>
      <c r="N159" s="21">
        <f>Computation!N133</f>
        <v>0</v>
      </c>
      <c r="O159" s="303"/>
      <c r="P159" s="307"/>
      <c r="Q159" s="307"/>
      <c r="R159" s="307"/>
      <c r="S159" s="307"/>
      <c r="T159" s="307"/>
    </row>
    <row r="160" spans="2:20" ht="27" customHeight="1" x14ac:dyDescent="0.25">
      <c r="B160" s="316" t="s">
        <v>264</v>
      </c>
      <c r="C160" s="316"/>
      <c r="D160" s="316"/>
      <c r="E160" s="316"/>
      <c r="F160" s="316"/>
      <c r="G160" s="316"/>
      <c r="H160" s="316"/>
      <c r="I160" s="316"/>
      <c r="J160" s="316"/>
      <c r="K160" s="316"/>
      <c r="L160" s="316"/>
      <c r="M160" s="15">
        <v>432</v>
      </c>
      <c r="N160" s="21">
        <f>IF(N159&gt;=N158,0,N158-N159)</f>
        <v>0</v>
      </c>
      <c r="O160" s="303"/>
      <c r="P160" s="307"/>
      <c r="Q160" s="307"/>
      <c r="R160" s="307"/>
      <c r="S160" s="307"/>
      <c r="T160" s="307"/>
    </row>
    <row r="161" spans="2:24" ht="27" customHeight="1" x14ac:dyDescent="0.25">
      <c r="B161" s="316" t="s">
        <v>265</v>
      </c>
      <c r="C161" s="316"/>
      <c r="D161" s="316"/>
      <c r="E161" s="316"/>
      <c r="F161" s="316"/>
      <c r="G161" s="316"/>
      <c r="H161" s="316"/>
      <c r="I161" s="316"/>
      <c r="J161" s="316"/>
      <c r="K161" s="316"/>
      <c r="L161" s="316"/>
      <c r="M161" s="15">
        <v>433</v>
      </c>
      <c r="N161" s="21">
        <f>Computation!N240</f>
        <v>0</v>
      </c>
      <c r="O161" s="303"/>
      <c r="P161" s="307"/>
      <c r="Q161" s="307"/>
      <c r="R161" s="307"/>
      <c r="S161" s="307"/>
      <c r="T161" s="307"/>
    </row>
    <row r="162" spans="2:24" ht="27" customHeight="1" x14ac:dyDescent="0.25">
      <c r="B162" s="318" t="s">
        <v>266</v>
      </c>
      <c r="C162" s="318"/>
      <c r="D162" s="318"/>
      <c r="E162" s="318"/>
      <c r="F162" s="318"/>
      <c r="G162" s="318"/>
      <c r="H162" s="318"/>
      <c r="I162" s="318"/>
      <c r="J162" s="318"/>
      <c r="K162" s="318"/>
      <c r="L162" s="318"/>
      <c r="M162" s="15">
        <v>434</v>
      </c>
      <c r="N162" s="21">
        <f>SUM(N160:N161)</f>
        <v>0</v>
      </c>
      <c r="O162" s="303"/>
      <c r="P162" s="307"/>
      <c r="Q162" s="307"/>
      <c r="R162" s="307"/>
      <c r="S162" s="307"/>
      <c r="T162" s="307"/>
    </row>
    <row r="163" spans="2:24" ht="27" customHeight="1" x14ac:dyDescent="0.25">
      <c r="B163" s="318" t="s">
        <v>3</v>
      </c>
      <c r="C163" s="318"/>
      <c r="D163" s="318"/>
      <c r="E163" s="318"/>
      <c r="F163" s="318"/>
      <c r="G163" s="318"/>
      <c r="H163" s="318"/>
      <c r="I163" s="318"/>
      <c r="J163" s="318"/>
      <c r="K163" s="318"/>
      <c r="L163" s="318"/>
      <c r="M163" s="318"/>
      <c r="N163" s="318"/>
      <c r="O163" s="303"/>
      <c r="P163" s="307"/>
      <c r="Q163" s="307"/>
      <c r="R163" s="307"/>
      <c r="S163" s="307"/>
      <c r="T163" s="307"/>
      <c r="U163" s="210"/>
      <c r="X163" s="39"/>
    </row>
    <row r="164" spans="2:24" ht="27" customHeight="1" x14ac:dyDescent="0.25">
      <c r="B164" s="316" t="s">
        <v>204</v>
      </c>
      <c r="C164" s="316"/>
      <c r="D164" s="316"/>
      <c r="E164" s="316"/>
      <c r="F164" s="316"/>
      <c r="G164" s="316"/>
      <c r="H164" s="316"/>
      <c r="I164" s="316"/>
      <c r="J164" s="316"/>
      <c r="K164" s="316"/>
      <c r="L164" s="316"/>
      <c r="M164" s="16">
        <v>436</v>
      </c>
      <c r="N164" s="21">
        <f>N160</f>
        <v>0</v>
      </c>
      <c r="O164" s="68" t="s">
        <v>898</v>
      </c>
      <c r="P164" s="68" t="s">
        <v>901</v>
      </c>
      <c r="Q164" s="68">
        <v>2012</v>
      </c>
      <c r="R164" s="68" t="s">
        <v>1177</v>
      </c>
      <c r="S164" s="69" t="s">
        <v>1176</v>
      </c>
      <c r="T164" s="302"/>
      <c r="X164" s="39"/>
    </row>
    <row r="165" spans="2:24" ht="27" customHeight="1" x14ac:dyDescent="0.25">
      <c r="B165" s="316" t="s">
        <v>205</v>
      </c>
      <c r="C165" s="316"/>
      <c r="D165" s="316"/>
      <c r="E165" s="316"/>
      <c r="F165" s="316"/>
      <c r="G165" s="316"/>
      <c r="H165" s="316"/>
      <c r="I165" s="316"/>
      <c r="J165" s="316"/>
      <c r="K165" s="316"/>
      <c r="L165" s="316"/>
      <c r="M165" s="15">
        <v>438</v>
      </c>
      <c r="N165" s="21">
        <f>IF(G3=2010,P165,IF(G3=2011,P165,IF(G3=2012,Q165,IF(G3=2013,R165,IF(G3=2014,R165,IF(G3=2015,S165,IF(G3=2016,S165,IF(G3=2017,S165,0))))))))</f>
        <v>0</v>
      </c>
      <c r="O165" s="68" t="s">
        <v>1</v>
      </c>
      <c r="P165" s="70">
        <f>IF($N$164&gt;24200,($N$164-24200)*0.35+4840,$N$164*0.2)</f>
        <v>0</v>
      </c>
      <c r="Q165" s="70">
        <f>IF($N$164&gt;28700,($N$164-28700)*0.35+5381.25,$N$164*0.1875)</f>
        <v>0</v>
      </c>
      <c r="R165" s="70">
        <f>IF($N$164&gt;35000,($N$164-35000)*0.35+6125,$N$164*0.175)</f>
        <v>0</v>
      </c>
      <c r="S165" s="70">
        <f>IF($N$164&gt;35000,($N$164-35000)*0.335+5600,$N$164*0.16)</f>
        <v>0</v>
      </c>
      <c r="T165" s="302"/>
      <c r="X165" s="39"/>
    </row>
    <row r="166" spans="2:24" ht="27" customHeight="1" x14ac:dyDescent="0.25">
      <c r="B166" s="316" t="s">
        <v>207</v>
      </c>
      <c r="C166" s="316"/>
      <c r="D166" s="316"/>
      <c r="E166" s="316"/>
      <c r="F166" s="316"/>
      <c r="G166" s="316"/>
      <c r="H166" s="316"/>
      <c r="I166" s="316"/>
      <c r="J166" s="316"/>
      <c r="K166" s="316"/>
      <c r="L166" s="316"/>
      <c r="M166" s="16">
        <v>440</v>
      </c>
      <c r="N166" s="21">
        <f>Computation!N240</f>
        <v>0</v>
      </c>
      <c r="O166" s="303"/>
      <c r="P166" s="304"/>
      <c r="Q166" s="304"/>
      <c r="R166" s="304"/>
      <c r="S166" s="304"/>
      <c r="T166" s="304"/>
    </row>
    <row r="167" spans="2:24" ht="27" customHeight="1" x14ac:dyDescent="0.25">
      <c r="B167" s="316" t="s">
        <v>206</v>
      </c>
      <c r="C167" s="316"/>
      <c r="D167" s="316"/>
      <c r="E167" s="316"/>
      <c r="F167" s="316"/>
      <c r="G167" s="316"/>
      <c r="H167" s="316"/>
      <c r="I167" s="316"/>
      <c r="J167" s="316"/>
      <c r="K167" s="316"/>
      <c r="L167" s="316"/>
      <c r="M167" s="15">
        <v>442</v>
      </c>
      <c r="N167" s="21">
        <f>SUM(N166*0.15)</f>
        <v>0</v>
      </c>
      <c r="O167" s="303"/>
      <c r="P167" s="304"/>
      <c r="Q167" s="304"/>
      <c r="R167" s="304"/>
      <c r="S167" s="304"/>
      <c r="T167" s="304"/>
    </row>
    <row r="168" spans="2:24" ht="27" customHeight="1" x14ac:dyDescent="0.25">
      <c r="B168" s="316" t="s">
        <v>267</v>
      </c>
      <c r="C168" s="316"/>
      <c r="D168" s="316"/>
      <c r="E168" s="316"/>
      <c r="F168" s="316"/>
      <c r="G168" s="316"/>
      <c r="H168" s="316"/>
      <c r="I168" s="316"/>
      <c r="J168" s="316"/>
      <c r="K168" s="316"/>
      <c r="L168" s="316"/>
      <c r="M168" s="15">
        <v>446</v>
      </c>
      <c r="N168" s="27">
        <f>IF(S67&lt;=0,0,N382)</f>
        <v>0</v>
      </c>
      <c r="O168" s="303"/>
      <c r="P168" s="304"/>
      <c r="Q168" s="304"/>
      <c r="R168" s="304"/>
      <c r="S168" s="304"/>
      <c r="T168" s="304"/>
    </row>
    <row r="169" spans="2:24" ht="27" customHeight="1" x14ac:dyDescent="0.25">
      <c r="B169" s="316" t="s">
        <v>902</v>
      </c>
      <c r="C169" s="316"/>
      <c r="D169" s="316"/>
      <c r="E169" s="316"/>
      <c r="F169" s="316"/>
      <c r="G169" s="316"/>
      <c r="H169" s="316"/>
      <c r="I169" s="316"/>
      <c r="J169" s="316"/>
      <c r="K169" s="316"/>
      <c r="L169" s="316"/>
      <c r="M169" s="15">
        <v>448</v>
      </c>
      <c r="N169" s="21">
        <f>SUM(N165+N167+N168)</f>
        <v>0</v>
      </c>
      <c r="O169" s="303"/>
      <c r="P169" s="304"/>
      <c r="Q169" s="304"/>
      <c r="R169" s="304"/>
      <c r="S169" s="304"/>
      <c r="T169" s="304"/>
    </row>
    <row r="170" spans="2:24" ht="27" customHeight="1" x14ac:dyDescent="0.25">
      <c r="B170" s="316" t="s">
        <v>268</v>
      </c>
      <c r="C170" s="316"/>
      <c r="D170" s="316"/>
      <c r="E170" s="316"/>
      <c r="F170" s="316"/>
      <c r="G170" s="316"/>
      <c r="H170" s="316"/>
      <c r="I170" s="316"/>
      <c r="J170" s="316"/>
      <c r="K170" s="316"/>
      <c r="L170" s="316"/>
      <c r="M170" s="16">
        <v>450</v>
      </c>
      <c r="N170" s="21">
        <f>IF(Computation!N49&gt;Computation!N48,0,N38)</f>
        <v>0</v>
      </c>
      <c r="O170" s="303"/>
      <c r="P170" s="304"/>
      <c r="Q170" s="304"/>
      <c r="R170" s="304"/>
      <c r="S170" s="304"/>
      <c r="T170" s="304"/>
    </row>
    <row r="171" spans="2:24" ht="27" customHeight="1" x14ac:dyDescent="0.25">
      <c r="B171" s="316" t="s">
        <v>269</v>
      </c>
      <c r="C171" s="316"/>
      <c r="D171" s="316"/>
      <c r="E171" s="316"/>
      <c r="F171" s="316"/>
      <c r="G171" s="316"/>
      <c r="H171" s="316"/>
      <c r="I171" s="316"/>
      <c r="J171" s="316"/>
      <c r="K171" s="316"/>
      <c r="L171" s="316"/>
      <c r="M171" s="16">
        <v>452</v>
      </c>
      <c r="N171" s="21">
        <f>N151+N152</f>
        <v>0</v>
      </c>
      <c r="O171" s="303"/>
      <c r="P171" s="304"/>
      <c r="Q171" s="304"/>
      <c r="R171" s="304"/>
      <c r="S171" s="304"/>
      <c r="T171" s="304"/>
    </row>
    <row r="172" spans="2:24" ht="27" customHeight="1" x14ac:dyDescent="0.25">
      <c r="B172" s="316" t="s">
        <v>903</v>
      </c>
      <c r="C172" s="316"/>
      <c r="D172" s="316"/>
      <c r="E172" s="316"/>
      <c r="F172" s="316"/>
      <c r="G172" s="316"/>
      <c r="H172" s="316"/>
      <c r="I172" s="316"/>
      <c r="J172" s="316"/>
      <c r="K172" s="316"/>
      <c r="L172" s="316"/>
      <c r="M172" s="15">
        <v>454</v>
      </c>
      <c r="N172" s="21">
        <f>SUM(N170:N171)</f>
        <v>0</v>
      </c>
      <c r="O172" s="303"/>
      <c r="P172" s="304"/>
      <c r="Q172" s="304"/>
      <c r="R172" s="304"/>
      <c r="S172" s="304"/>
      <c r="T172" s="304"/>
    </row>
    <row r="173" spans="2:24" ht="27" customHeight="1" x14ac:dyDescent="0.25">
      <c r="B173" s="316" t="s">
        <v>904</v>
      </c>
      <c r="C173" s="316"/>
      <c r="D173" s="316"/>
      <c r="E173" s="316"/>
      <c r="F173" s="316"/>
      <c r="G173" s="316"/>
      <c r="H173" s="316"/>
      <c r="I173" s="316"/>
      <c r="J173" s="316"/>
      <c r="K173" s="316"/>
      <c r="L173" s="316"/>
      <c r="M173" s="15">
        <v>456</v>
      </c>
      <c r="N173" s="21">
        <f>IF(N169-N172&lt;=0,0,N169-N172)</f>
        <v>0</v>
      </c>
      <c r="O173" s="303"/>
      <c r="P173" s="304"/>
      <c r="Q173" s="304"/>
      <c r="R173" s="304"/>
      <c r="S173" s="304"/>
      <c r="T173" s="304"/>
    </row>
    <row r="174" spans="2:24" ht="27" customHeight="1" x14ac:dyDescent="0.25">
      <c r="B174" s="316" t="str">
        <f>B430</f>
        <v>Net Consolidation Tax Payable</v>
      </c>
      <c r="C174" s="316"/>
      <c r="D174" s="316"/>
      <c r="E174" s="316"/>
      <c r="F174" s="316"/>
      <c r="G174" s="316"/>
      <c r="H174" s="316"/>
      <c r="I174" s="316"/>
      <c r="J174" s="316"/>
      <c r="K174" s="316"/>
      <c r="L174" s="316"/>
      <c r="M174" s="15">
        <v>458</v>
      </c>
      <c r="N174" s="21">
        <f>N430</f>
        <v>0</v>
      </c>
      <c r="O174" s="303"/>
      <c r="P174" s="304"/>
      <c r="Q174" s="304"/>
      <c r="R174" s="304"/>
      <c r="S174" s="304"/>
      <c r="T174" s="304"/>
    </row>
    <row r="175" spans="2:24" ht="27" customHeight="1" x14ac:dyDescent="0.25">
      <c r="B175" s="316" t="s">
        <v>905</v>
      </c>
      <c r="C175" s="316"/>
      <c r="D175" s="316"/>
      <c r="E175" s="316"/>
      <c r="F175" s="316"/>
      <c r="G175" s="316"/>
      <c r="H175" s="316"/>
      <c r="I175" s="316"/>
      <c r="J175" s="316"/>
      <c r="K175" s="316"/>
      <c r="L175" s="316"/>
      <c r="M175" s="16">
        <v>460</v>
      </c>
      <c r="N175" s="21">
        <f>SUM(N173:N174)</f>
        <v>0</v>
      </c>
      <c r="O175" s="303"/>
      <c r="P175" s="304"/>
      <c r="Q175" s="304"/>
      <c r="R175" s="304"/>
      <c r="S175" s="304"/>
      <c r="T175" s="304"/>
    </row>
    <row r="176" spans="2:24" ht="27" customHeight="1" x14ac:dyDescent="0.25">
      <c r="B176" s="316" t="s">
        <v>906</v>
      </c>
      <c r="C176" s="316"/>
      <c r="D176" s="316"/>
      <c r="E176" s="316"/>
      <c r="F176" s="316"/>
      <c r="G176" s="316"/>
      <c r="H176" s="316"/>
      <c r="I176" s="316"/>
      <c r="J176" s="316"/>
      <c r="K176" s="316"/>
      <c r="L176" s="316"/>
      <c r="M176" s="16">
        <v>462</v>
      </c>
      <c r="N176" s="28">
        <f>IF(N172+N174&lt;N169,0,IF(N169&gt;N151+N170,0,IF(N169&lt;N151+N170,N151+N170-N169,0)))</f>
        <v>0</v>
      </c>
      <c r="O176" s="303"/>
      <c r="P176" s="304"/>
      <c r="Q176" s="304"/>
      <c r="R176" s="304"/>
      <c r="S176" s="304"/>
      <c r="T176" s="304"/>
    </row>
    <row r="177" spans="2:20" ht="27" customHeight="1" x14ac:dyDescent="0.25">
      <c r="B177" s="326" t="str">
        <f>B432</f>
        <v>Consolidation Tax Refundable</v>
      </c>
      <c r="C177" s="326"/>
      <c r="D177" s="326"/>
      <c r="E177" s="326"/>
      <c r="F177" s="326"/>
      <c r="G177" s="326"/>
      <c r="H177" s="326"/>
      <c r="I177" s="326"/>
      <c r="J177" s="326"/>
      <c r="K177" s="326"/>
      <c r="L177" s="327"/>
      <c r="M177" s="16">
        <v>464</v>
      </c>
      <c r="N177" s="28">
        <f>IF(N425&gt;0,N432,0)</f>
        <v>0</v>
      </c>
      <c r="O177" s="303"/>
      <c r="P177" s="304"/>
      <c r="Q177" s="304"/>
      <c r="R177" s="304"/>
      <c r="S177" s="304"/>
      <c r="T177" s="304"/>
    </row>
    <row r="178" spans="2:20" ht="27" customHeight="1" x14ac:dyDescent="0.25">
      <c r="B178" s="316" t="s">
        <v>911</v>
      </c>
      <c r="C178" s="316"/>
      <c r="D178" s="316"/>
      <c r="E178" s="316"/>
      <c r="F178" s="316"/>
      <c r="G178" s="316"/>
      <c r="H178" s="316"/>
      <c r="I178" s="316"/>
      <c r="J178" s="316"/>
      <c r="K178" s="316"/>
      <c r="L178" s="316"/>
      <c r="M178" s="16">
        <v>466</v>
      </c>
      <c r="N178" s="28">
        <f>IF(N175-N176-N177&gt;0,0,N177+N176-N175)</f>
        <v>0</v>
      </c>
      <c r="O178" s="303"/>
      <c r="P178" s="304"/>
      <c r="Q178" s="304"/>
      <c r="R178" s="304"/>
      <c r="S178" s="304"/>
      <c r="T178" s="304"/>
    </row>
    <row r="179" spans="2:20" ht="27" customHeight="1" x14ac:dyDescent="0.25">
      <c r="B179" s="316" t="s">
        <v>909</v>
      </c>
      <c r="C179" s="316"/>
      <c r="D179" s="316"/>
      <c r="E179" s="316"/>
      <c r="F179" s="316"/>
      <c r="G179" s="316"/>
      <c r="H179" s="316"/>
      <c r="I179" s="316"/>
      <c r="J179" s="316"/>
      <c r="K179" s="316"/>
      <c r="L179" s="316"/>
      <c r="M179" s="16">
        <v>468</v>
      </c>
      <c r="N179" s="21">
        <f>IF(N175&gt;N176+N177,N175-N176-N177,IF(N176+N177&gt;=N175,0))</f>
        <v>0</v>
      </c>
      <c r="O179" s="303"/>
      <c r="P179" s="304"/>
      <c r="Q179" s="304"/>
      <c r="R179" s="304"/>
      <c r="S179" s="304"/>
      <c r="T179" s="304"/>
    </row>
    <row r="180" spans="2:20" ht="27" customHeight="1" x14ac:dyDescent="0.25">
      <c r="B180" s="316" t="s">
        <v>335</v>
      </c>
      <c r="C180" s="316"/>
      <c r="D180" s="316"/>
      <c r="E180" s="316"/>
      <c r="F180" s="316"/>
      <c r="G180" s="316"/>
      <c r="H180" s="316"/>
      <c r="I180" s="316"/>
      <c r="J180" s="316"/>
      <c r="K180" s="316"/>
      <c r="L180" s="316"/>
      <c r="M180" s="16">
        <v>484</v>
      </c>
      <c r="N180" s="28">
        <f>N178</f>
        <v>0</v>
      </c>
      <c r="O180" s="303"/>
      <c r="P180" s="304"/>
      <c r="Q180" s="304"/>
      <c r="R180" s="304"/>
      <c r="S180" s="304"/>
      <c r="T180" s="304"/>
    </row>
    <row r="181" spans="2:20" ht="27" customHeight="1" x14ac:dyDescent="0.25">
      <c r="B181" s="316" t="s">
        <v>222</v>
      </c>
      <c r="C181" s="316"/>
      <c r="D181" s="316"/>
      <c r="E181" s="316"/>
      <c r="F181" s="316"/>
      <c r="G181" s="316"/>
      <c r="H181" s="316"/>
      <c r="I181" s="316"/>
      <c r="J181" s="316"/>
      <c r="K181" s="316"/>
      <c r="L181" s="316"/>
      <c r="M181" s="346" t="s">
        <v>919</v>
      </c>
      <c r="N181" s="347"/>
      <c r="O181" s="303"/>
      <c r="P181" s="304"/>
      <c r="Q181" s="304"/>
      <c r="R181" s="304"/>
      <c r="S181" s="304"/>
      <c r="T181" s="304"/>
    </row>
    <row r="182" spans="2:20" ht="27" customHeight="1" x14ac:dyDescent="0.25">
      <c r="B182" s="316" t="s">
        <v>336</v>
      </c>
      <c r="C182" s="316"/>
      <c r="D182" s="316"/>
      <c r="E182" s="345" t="str">
        <f>'Data Form'!E182</f>
        <v>N/A</v>
      </c>
      <c r="F182" s="345"/>
      <c r="G182" s="345"/>
      <c r="H182" s="345"/>
      <c r="I182" s="345"/>
      <c r="J182" s="345"/>
      <c r="K182" s="345"/>
      <c r="L182" s="345"/>
      <c r="M182" s="348"/>
      <c r="N182" s="349"/>
      <c r="O182" s="303"/>
      <c r="P182" s="304"/>
      <c r="Q182" s="304"/>
      <c r="R182" s="304"/>
      <c r="S182" s="304"/>
      <c r="T182" s="304"/>
    </row>
    <row r="183" spans="2:20" ht="27" customHeight="1" x14ac:dyDescent="0.25">
      <c r="B183" s="316" t="s">
        <v>221</v>
      </c>
      <c r="C183" s="316"/>
      <c r="D183" s="316"/>
      <c r="E183" s="345">
        <f>'Data Form'!E183</f>
        <v>0</v>
      </c>
      <c r="F183" s="345"/>
      <c r="G183" s="345"/>
      <c r="H183" s="345"/>
      <c r="I183" s="345"/>
      <c r="J183" s="345"/>
      <c r="K183" s="345"/>
      <c r="L183" s="345"/>
      <c r="M183" s="350"/>
      <c r="N183" s="351"/>
      <c r="O183" s="303"/>
      <c r="P183" s="304"/>
      <c r="Q183" s="304"/>
      <c r="R183" s="304"/>
      <c r="S183" s="304"/>
      <c r="T183" s="304"/>
    </row>
    <row r="184" spans="2:20" ht="27" customHeight="1" x14ac:dyDescent="0.25">
      <c r="B184" s="329" t="s">
        <v>28</v>
      </c>
      <c r="C184" s="329"/>
      <c r="D184" s="329"/>
      <c r="E184" s="329"/>
      <c r="F184" s="329"/>
      <c r="G184" s="329"/>
      <c r="H184" s="329"/>
      <c r="I184" s="329"/>
      <c r="J184" s="329"/>
      <c r="K184" s="329"/>
      <c r="L184" s="329"/>
      <c r="M184" s="329"/>
      <c r="N184" s="329"/>
      <c r="O184" s="303"/>
      <c r="P184" s="304"/>
      <c r="Q184" s="304"/>
      <c r="R184" s="304"/>
      <c r="S184" s="304"/>
      <c r="T184" s="304"/>
    </row>
    <row r="185" spans="2:20" ht="27" hidden="1" customHeight="1" x14ac:dyDescent="0.25">
      <c r="B185" s="316" t="s">
        <v>29</v>
      </c>
      <c r="C185" s="316"/>
      <c r="D185" s="316"/>
      <c r="E185" s="316"/>
      <c r="F185" s="316"/>
      <c r="G185" s="316"/>
      <c r="H185" s="316"/>
      <c r="I185" s="316"/>
      <c r="J185" s="316"/>
      <c r="K185" s="316"/>
      <c r="L185" s="316"/>
      <c r="M185" s="316"/>
      <c r="N185" s="316"/>
      <c r="O185" s="303"/>
      <c r="P185" s="304"/>
      <c r="Q185" s="304"/>
      <c r="R185" s="304"/>
      <c r="S185" s="304"/>
      <c r="T185" s="304"/>
    </row>
    <row r="186" spans="2:20" ht="27" customHeight="1" x14ac:dyDescent="0.25">
      <c r="B186" s="319" t="s">
        <v>208</v>
      </c>
      <c r="C186" s="319"/>
      <c r="D186" s="319"/>
      <c r="E186" s="319"/>
      <c r="F186" s="319"/>
      <c r="G186" s="319"/>
      <c r="H186" s="319"/>
      <c r="I186" s="319"/>
      <c r="J186" s="319"/>
      <c r="K186" s="319"/>
      <c r="L186" s="319"/>
      <c r="M186" s="15">
        <v>500</v>
      </c>
      <c r="N186" s="21">
        <f>N306</f>
        <v>0</v>
      </c>
      <c r="O186" s="303"/>
      <c r="P186" s="304"/>
      <c r="Q186" s="304"/>
      <c r="R186" s="304"/>
      <c r="S186" s="304"/>
      <c r="T186" s="304"/>
    </row>
    <row r="187" spans="2:20" ht="27" customHeight="1" x14ac:dyDescent="0.25">
      <c r="B187" s="319" t="s">
        <v>209</v>
      </c>
      <c r="C187" s="319"/>
      <c r="D187" s="319"/>
      <c r="E187" s="319"/>
      <c r="F187" s="319"/>
      <c r="G187" s="319"/>
      <c r="H187" s="319"/>
      <c r="I187" s="319"/>
      <c r="J187" s="319"/>
      <c r="K187" s="319"/>
      <c r="L187" s="319"/>
      <c r="M187" s="15">
        <v>501</v>
      </c>
      <c r="N187" s="21">
        <f>N297</f>
        <v>0</v>
      </c>
      <c r="O187" s="303"/>
      <c r="P187" s="304"/>
      <c r="Q187" s="304"/>
      <c r="R187" s="304"/>
      <c r="S187" s="304"/>
      <c r="T187" s="304"/>
    </row>
    <row r="188" spans="2:20" ht="27" customHeight="1" x14ac:dyDescent="0.25">
      <c r="B188" s="319" t="s">
        <v>212</v>
      </c>
      <c r="C188" s="319"/>
      <c r="D188" s="319"/>
      <c r="E188" s="319"/>
      <c r="F188" s="319"/>
      <c r="G188" s="319"/>
      <c r="H188" s="319"/>
      <c r="I188" s="319"/>
      <c r="J188" s="319"/>
      <c r="K188" s="319"/>
      <c r="L188" s="319"/>
      <c r="M188" s="15">
        <v>502</v>
      </c>
      <c r="N188" s="21">
        <f>SUM(N186-N187)</f>
        <v>0</v>
      </c>
      <c r="O188" s="303"/>
      <c r="P188" s="304"/>
      <c r="Q188" s="304"/>
      <c r="R188" s="304"/>
      <c r="S188" s="304"/>
      <c r="T188" s="304"/>
    </row>
    <row r="189" spans="2:20" ht="27" customHeight="1" x14ac:dyDescent="0.25">
      <c r="B189" s="319" t="s">
        <v>210</v>
      </c>
      <c r="C189" s="319"/>
      <c r="D189" s="319"/>
      <c r="E189" s="319"/>
      <c r="F189" s="319"/>
      <c r="G189" s="319"/>
      <c r="H189" s="319"/>
      <c r="I189" s="319"/>
      <c r="J189" s="319"/>
      <c r="K189" s="319"/>
      <c r="L189" s="319"/>
      <c r="M189" s="15">
        <v>504</v>
      </c>
      <c r="N189" s="21">
        <f>N282</f>
        <v>0</v>
      </c>
      <c r="O189" s="303"/>
      <c r="P189" s="304"/>
      <c r="Q189" s="304"/>
      <c r="R189" s="304"/>
      <c r="S189" s="304"/>
      <c r="T189" s="304"/>
    </row>
    <row r="190" spans="2:20" ht="27" customHeight="1" x14ac:dyDescent="0.25">
      <c r="B190" s="319" t="s">
        <v>211</v>
      </c>
      <c r="C190" s="319"/>
      <c r="D190" s="319"/>
      <c r="E190" s="319"/>
      <c r="F190" s="319"/>
      <c r="G190" s="319"/>
      <c r="H190" s="319"/>
      <c r="I190" s="319"/>
      <c r="J190" s="319"/>
      <c r="K190" s="319"/>
      <c r="L190" s="319"/>
      <c r="M190" s="15">
        <v>505</v>
      </c>
      <c r="N190" s="21">
        <f>N297</f>
        <v>0</v>
      </c>
      <c r="O190" s="303"/>
      <c r="P190" s="304"/>
      <c r="Q190" s="304"/>
      <c r="R190" s="304"/>
      <c r="S190" s="304"/>
      <c r="T190" s="304"/>
    </row>
    <row r="191" spans="2:20" ht="27" customHeight="1" x14ac:dyDescent="0.25">
      <c r="B191" s="319" t="s">
        <v>213</v>
      </c>
      <c r="C191" s="319"/>
      <c r="D191" s="319"/>
      <c r="E191" s="319"/>
      <c r="F191" s="319"/>
      <c r="G191" s="319"/>
      <c r="H191" s="319"/>
      <c r="I191" s="319"/>
      <c r="J191" s="319"/>
      <c r="K191" s="319"/>
      <c r="L191" s="319"/>
      <c r="M191" s="15">
        <v>506</v>
      </c>
      <c r="N191" s="21">
        <f>SUM(N189-N190)</f>
        <v>0</v>
      </c>
      <c r="O191" s="303"/>
      <c r="P191" s="304"/>
      <c r="Q191" s="304"/>
      <c r="R191" s="304"/>
      <c r="S191" s="304"/>
      <c r="T191" s="304"/>
    </row>
    <row r="192" spans="2:20" ht="27" customHeight="1" x14ac:dyDescent="0.25">
      <c r="B192" s="319" t="s">
        <v>214</v>
      </c>
      <c r="C192" s="319"/>
      <c r="D192" s="319"/>
      <c r="E192" s="319"/>
      <c r="F192" s="319"/>
      <c r="G192" s="319"/>
      <c r="H192" s="319"/>
      <c r="I192" s="319"/>
      <c r="J192" s="319"/>
      <c r="K192" s="319"/>
      <c r="L192" s="319"/>
      <c r="M192" s="15">
        <v>508</v>
      </c>
      <c r="N192" s="21">
        <f>N254</f>
        <v>0</v>
      </c>
      <c r="O192" s="303"/>
      <c r="P192" s="304"/>
      <c r="Q192" s="304"/>
      <c r="R192" s="304"/>
      <c r="S192" s="304"/>
      <c r="T192" s="304"/>
    </row>
    <row r="193" spans="2:20" ht="27" customHeight="1" x14ac:dyDescent="0.25">
      <c r="B193" s="319" t="s">
        <v>215</v>
      </c>
      <c r="C193" s="319"/>
      <c r="D193" s="319"/>
      <c r="E193" s="319"/>
      <c r="F193" s="319"/>
      <c r="G193" s="319"/>
      <c r="H193" s="319"/>
      <c r="I193" s="319"/>
      <c r="J193" s="319"/>
      <c r="K193" s="319"/>
      <c r="L193" s="319"/>
      <c r="M193" s="15">
        <v>509</v>
      </c>
      <c r="N193" s="21">
        <f>N269</f>
        <v>0</v>
      </c>
      <c r="O193" s="303"/>
      <c r="P193" s="304"/>
      <c r="Q193" s="304"/>
      <c r="R193" s="304"/>
      <c r="S193" s="304"/>
      <c r="T193" s="304"/>
    </row>
    <row r="194" spans="2:20" ht="27" customHeight="1" x14ac:dyDescent="0.25">
      <c r="B194" s="319" t="s">
        <v>216</v>
      </c>
      <c r="C194" s="319"/>
      <c r="D194" s="319"/>
      <c r="E194" s="319"/>
      <c r="F194" s="319"/>
      <c r="G194" s="319"/>
      <c r="H194" s="319"/>
      <c r="I194" s="319"/>
      <c r="J194" s="319"/>
      <c r="K194" s="319"/>
      <c r="L194" s="319"/>
      <c r="M194" s="15">
        <v>510</v>
      </c>
      <c r="N194" s="21">
        <f>SUM(N192-N193)</f>
        <v>0</v>
      </c>
      <c r="O194" s="303"/>
      <c r="P194" s="304"/>
      <c r="Q194" s="304"/>
      <c r="R194" s="304"/>
      <c r="S194" s="304"/>
      <c r="T194" s="304"/>
    </row>
    <row r="195" spans="2:20" ht="27" customHeight="1" x14ac:dyDescent="0.25">
      <c r="B195" s="319" t="s">
        <v>217</v>
      </c>
      <c r="C195" s="319"/>
      <c r="D195" s="319"/>
      <c r="E195" s="319"/>
      <c r="F195" s="319"/>
      <c r="G195" s="319"/>
      <c r="H195" s="319"/>
      <c r="I195" s="319"/>
      <c r="J195" s="319"/>
      <c r="K195" s="319"/>
      <c r="L195" s="319"/>
      <c r="M195" s="15">
        <v>512</v>
      </c>
      <c r="N195" s="21">
        <f>N354</f>
        <v>0</v>
      </c>
      <c r="O195" s="303"/>
      <c r="P195" s="304"/>
      <c r="Q195" s="304"/>
      <c r="R195" s="304"/>
      <c r="S195" s="304"/>
      <c r="T195" s="304"/>
    </row>
    <row r="196" spans="2:20" ht="27" customHeight="1" x14ac:dyDescent="0.25">
      <c r="B196" s="319" t="s">
        <v>218</v>
      </c>
      <c r="C196" s="319"/>
      <c r="D196" s="319"/>
      <c r="E196" s="319"/>
      <c r="F196" s="319"/>
      <c r="G196" s="319"/>
      <c r="H196" s="319"/>
      <c r="I196" s="319"/>
      <c r="J196" s="319"/>
      <c r="K196" s="319"/>
      <c r="L196" s="319"/>
      <c r="M196" s="15">
        <v>513</v>
      </c>
      <c r="N196" s="21">
        <f>N369</f>
        <v>0</v>
      </c>
      <c r="O196" s="303"/>
      <c r="P196" s="304"/>
      <c r="Q196" s="304"/>
      <c r="R196" s="304"/>
      <c r="S196" s="304"/>
      <c r="T196" s="304"/>
    </row>
    <row r="197" spans="2:20" ht="27" customHeight="1" x14ac:dyDescent="0.25">
      <c r="B197" s="319" t="s">
        <v>219</v>
      </c>
      <c r="C197" s="319"/>
      <c r="D197" s="319"/>
      <c r="E197" s="319"/>
      <c r="F197" s="319"/>
      <c r="G197" s="319"/>
      <c r="H197" s="319"/>
      <c r="I197" s="319"/>
      <c r="J197" s="319"/>
      <c r="K197" s="319"/>
      <c r="L197" s="319"/>
      <c r="M197" s="15">
        <v>514</v>
      </c>
      <c r="N197" s="21">
        <f>SUM(N195-N196)</f>
        <v>0</v>
      </c>
      <c r="O197" s="303"/>
      <c r="P197" s="304"/>
      <c r="Q197" s="304"/>
      <c r="R197" s="304"/>
      <c r="S197" s="304"/>
      <c r="T197" s="304"/>
    </row>
    <row r="198" spans="2:20" ht="27" customHeight="1" x14ac:dyDescent="0.25">
      <c r="B198" s="319" t="s">
        <v>270</v>
      </c>
      <c r="C198" s="319"/>
      <c r="D198" s="319"/>
      <c r="E198" s="319"/>
      <c r="F198" s="319"/>
      <c r="G198" s="319"/>
      <c r="H198" s="319"/>
      <c r="I198" s="319"/>
      <c r="J198" s="319"/>
      <c r="K198" s="319"/>
      <c r="L198" s="319"/>
      <c r="M198" s="15">
        <v>516</v>
      </c>
      <c r="N198" s="21">
        <f>Computation!N405</f>
        <v>0</v>
      </c>
      <c r="O198" s="303"/>
      <c r="P198" s="304"/>
      <c r="Q198" s="304"/>
      <c r="R198" s="304"/>
      <c r="S198" s="304"/>
      <c r="T198" s="304"/>
    </row>
    <row r="199" spans="2:20" ht="27" customHeight="1" x14ac:dyDescent="0.25">
      <c r="B199" s="319" t="s">
        <v>31</v>
      </c>
      <c r="C199" s="319"/>
      <c r="D199" s="319"/>
      <c r="E199" s="319"/>
      <c r="F199" s="319"/>
      <c r="G199" s="319"/>
      <c r="H199" s="319"/>
      <c r="I199" s="319"/>
      <c r="J199" s="319"/>
      <c r="K199" s="319"/>
      <c r="L199" s="319"/>
      <c r="M199" s="15">
        <v>518</v>
      </c>
      <c r="N199" s="21">
        <f>'Data Form'!N198</f>
        <v>0</v>
      </c>
      <c r="O199" s="303"/>
      <c r="P199" s="304"/>
      <c r="Q199" s="304"/>
      <c r="R199" s="304"/>
      <c r="S199" s="304"/>
      <c r="T199" s="304"/>
    </row>
    <row r="200" spans="2:20" ht="27" customHeight="1" x14ac:dyDescent="0.25">
      <c r="B200" s="319" t="s">
        <v>32</v>
      </c>
      <c r="C200" s="319"/>
      <c r="D200" s="319"/>
      <c r="E200" s="319"/>
      <c r="F200" s="319"/>
      <c r="G200" s="319"/>
      <c r="H200" s="319"/>
      <c r="I200" s="319"/>
      <c r="J200" s="319"/>
      <c r="K200" s="319"/>
      <c r="L200" s="319"/>
      <c r="M200" s="15">
        <v>520</v>
      </c>
      <c r="N200" s="21">
        <f>'Data Form'!N199</f>
        <v>0</v>
      </c>
      <c r="O200" s="303"/>
      <c r="P200" s="304"/>
      <c r="Q200" s="304"/>
      <c r="R200" s="304"/>
      <c r="S200" s="304"/>
      <c r="T200" s="304"/>
    </row>
    <row r="201" spans="2:20" ht="27" customHeight="1" x14ac:dyDescent="0.25">
      <c r="B201" s="319" t="s">
        <v>33</v>
      </c>
      <c r="C201" s="319"/>
      <c r="D201" s="319"/>
      <c r="E201" s="319"/>
      <c r="F201" s="319"/>
      <c r="G201" s="319"/>
      <c r="H201" s="319"/>
      <c r="I201" s="319"/>
      <c r="J201" s="319"/>
      <c r="K201" s="319"/>
      <c r="L201" s="319"/>
      <c r="M201" s="15">
        <v>522</v>
      </c>
      <c r="N201" s="21">
        <f>IF(N188+N191+N194+N197+N199-N198-N200&gt;0,N188+N191+N194+N197-N198+N199-N200,0)</f>
        <v>0</v>
      </c>
      <c r="O201" s="303"/>
      <c r="P201" s="304"/>
      <c r="Q201" s="304"/>
      <c r="R201" s="304"/>
      <c r="S201" s="304"/>
      <c r="T201" s="304"/>
    </row>
    <row r="202" spans="2:20" ht="27" customHeight="1" x14ac:dyDescent="0.25">
      <c r="B202" s="319" t="s">
        <v>34</v>
      </c>
      <c r="C202" s="319"/>
      <c r="D202" s="319"/>
      <c r="E202" s="319"/>
      <c r="F202" s="319"/>
      <c r="G202" s="319"/>
      <c r="H202" s="319"/>
      <c r="I202" s="319"/>
      <c r="J202" s="319"/>
      <c r="K202" s="319"/>
      <c r="L202" s="319"/>
      <c r="M202" s="15">
        <v>524</v>
      </c>
      <c r="N202" s="21">
        <f>IF(N188+N191+N194+N197+N199-N198-N200&gt;=0,0,IF(N188+N191+N194+N197+N199-N198+N200&lt;=0,0))</f>
        <v>0</v>
      </c>
      <c r="O202" s="303"/>
      <c r="P202" s="304"/>
      <c r="Q202" s="304"/>
      <c r="R202" s="304"/>
      <c r="S202" s="304"/>
      <c r="T202" s="304"/>
    </row>
    <row r="203" spans="2:20" ht="27" customHeight="1" x14ac:dyDescent="0.25">
      <c r="B203" s="319" t="s">
        <v>35</v>
      </c>
      <c r="C203" s="319"/>
      <c r="D203" s="319"/>
      <c r="E203" s="319"/>
      <c r="F203" s="319"/>
      <c r="G203" s="319"/>
      <c r="H203" s="319"/>
      <c r="I203" s="319"/>
      <c r="J203" s="319"/>
      <c r="K203" s="319"/>
      <c r="L203" s="319"/>
      <c r="M203" s="15">
        <v>526</v>
      </c>
      <c r="N203" s="21">
        <f>'Data Form'!N202</f>
        <v>0</v>
      </c>
      <c r="O203" s="303"/>
      <c r="P203" s="304"/>
      <c r="Q203" s="304"/>
      <c r="R203" s="304"/>
      <c r="S203" s="304"/>
      <c r="T203" s="304"/>
    </row>
    <row r="204" spans="2:20" ht="27" customHeight="1" x14ac:dyDescent="0.25">
      <c r="B204" s="319" t="s">
        <v>271</v>
      </c>
      <c r="C204" s="319"/>
      <c r="D204" s="319"/>
      <c r="E204" s="319"/>
      <c r="F204" s="319"/>
      <c r="G204" s="319"/>
      <c r="H204" s="319"/>
      <c r="I204" s="319"/>
      <c r="J204" s="319"/>
      <c r="K204" s="319"/>
      <c r="L204" s="319"/>
      <c r="M204" s="15">
        <v>528</v>
      </c>
      <c r="N204" s="21">
        <f>IF(N202&lt;=0,N203-N202,N202+N203)</f>
        <v>0</v>
      </c>
      <c r="O204" s="303"/>
      <c r="P204" s="304"/>
      <c r="Q204" s="304"/>
      <c r="R204" s="304"/>
      <c r="S204" s="304"/>
      <c r="T204" s="304"/>
    </row>
    <row r="205" spans="2:20" ht="27" customHeight="1" x14ac:dyDescent="0.25">
      <c r="B205" s="319" t="s">
        <v>36</v>
      </c>
      <c r="C205" s="319"/>
      <c r="D205" s="319"/>
      <c r="E205" s="319"/>
      <c r="F205" s="319"/>
      <c r="G205" s="319"/>
      <c r="H205" s="319"/>
      <c r="I205" s="319"/>
      <c r="J205" s="319"/>
      <c r="K205" s="319"/>
      <c r="L205" s="319"/>
      <c r="M205" s="15">
        <v>530</v>
      </c>
      <c r="N205" s="21">
        <f>IF(N201&gt;=N204,N204,IF(N204&gt;N201,N201))</f>
        <v>0</v>
      </c>
      <c r="O205" s="303"/>
      <c r="P205" s="304"/>
      <c r="Q205" s="304"/>
      <c r="R205" s="304"/>
      <c r="S205" s="304"/>
      <c r="T205" s="304"/>
    </row>
    <row r="206" spans="2:20" ht="27" customHeight="1" x14ac:dyDescent="0.25">
      <c r="B206" s="319" t="s">
        <v>272</v>
      </c>
      <c r="C206" s="319"/>
      <c r="D206" s="319"/>
      <c r="E206" s="319"/>
      <c r="F206" s="319"/>
      <c r="G206" s="319"/>
      <c r="H206" s="319"/>
      <c r="I206" s="319"/>
      <c r="J206" s="319"/>
      <c r="K206" s="319"/>
      <c r="L206" s="319"/>
      <c r="M206" s="15">
        <v>532</v>
      </c>
      <c r="N206" s="21">
        <f>IF(N201-N204&lt;=0,0,N201-N204)</f>
        <v>0</v>
      </c>
      <c r="O206" s="303"/>
      <c r="P206" s="304"/>
      <c r="Q206" s="304"/>
      <c r="R206" s="304"/>
      <c r="S206" s="304"/>
      <c r="T206" s="304"/>
    </row>
    <row r="207" spans="2:20" ht="27" customHeight="1" x14ac:dyDescent="0.25">
      <c r="B207" s="319" t="s">
        <v>273</v>
      </c>
      <c r="C207" s="319"/>
      <c r="D207" s="319"/>
      <c r="E207" s="319"/>
      <c r="F207" s="319"/>
      <c r="G207" s="319"/>
      <c r="H207" s="319"/>
      <c r="I207" s="319"/>
      <c r="J207" s="319"/>
      <c r="K207" s="319"/>
      <c r="L207" s="319"/>
      <c r="M207" s="15">
        <v>534</v>
      </c>
      <c r="N207" s="21">
        <f>IF(N201=0,N204,IF(N201&gt;=N204,0,N201-N204))</f>
        <v>0</v>
      </c>
      <c r="O207" s="303"/>
      <c r="P207" s="304"/>
      <c r="Q207" s="304"/>
      <c r="R207" s="304"/>
      <c r="S207" s="304"/>
      <c r="T207" s="304"/>
    </row>
    <row r="208" spans="2:20" ht="27" customHeight="1" x14ac:dyDescent="0.25">
      <c r="B208" s="337" t="s">
        <v>38</v>
      </c>
      <c r="C208" s="337"/>
      <c r="D208" s="337"/>
      <c r="E208" s="337"/>
      <c r="F208" s="337"/>
      <c r="G208" s="337"/>
      <c r="H208" s="337"/>
      <c r="I208" s="337"/>
      <c r="J208" s="337"/>
      <c r="K208" s="337"/>
      <c r="L208" s="337"/>
      <c r="M208" s="337"/>
      <c r="N208" s="337"/>
      <c r="O208" s="303"/>
      <c r="P208" s="304"/>
      <c r="Q208" s="304"/>
      <c r="R208" s="304"/>
      <c r="S208" s="304"/>
      <c r="T208" s="304"/>
    </row>
    <row r="209" spans="2:20" ht="27" customHeight="1" x14ac:dyDescent="0.25">
      <c r="B209" s="319" t="s">
        <v>37</v>
      </c>
      <c r="C209" s="319"/>
      <c r="D209" s="319"/>
      <c r="E209" s="319"/>
      <c r="F209" s="319"/>
      <c r="G209" s="319"/>
      <c r="H209" s="319"/>
      <c r="I209" s="319"/>
      <c r="J209" s="319"/>
      <c r="K209" s="319"/>
      <c r="L209" s="319"/>
      <c r="M209" s="15">
        <v>535</v>
      </c>
      <c r="N209" s="21">
        <f>Computation!N108</f>
        <v>0</v>
      </c>
      <c r="O209" s="303"/>
      <c r="P209" s="304"/>
      <c r="Q209" s="304"/>
      <c r="R209" s="304"/>
      <c r="S209" s="304"/>
      <c r="T209" s="304"/>
    </row>
    <row r="210" spans="2:20" ht="27" customHeight="1" x14ac:dyDescent="0.25">
      <c r="B210" s="114" t="s">
        <v>1034</v>
      </c>
      <c r="C210" s="338"/>
      <c r="D210" s="338"/>
      <c r="E210" s="338"/>
      <c r="F210" s="338"/>
      <c r="G210" s="338"/>
      <c r="H210" s="338"/>
      <c r="I210" s="338"/>
      <c r="J210" s="338"/>
      <c r="K210" s="338"/>
      <c r="L210" s="338"/>
      <c r="M210" s="338"/>
      <c r="N210" s="339"/>
      <c r="O210" s="303"/>
      <c r="P210" s="304"/>
      <c r="Q210" s="304"/>
      <c r="R210" s="304"/>
      <c r="S210" s="304"/>
      <c r="T210" s="304"/>
    </row>
    <row r="211" spans="2:20" ht="27" customHeight="1" x14ac:dyDescent="0.25">
      <c r="B211" s="319" t="s">
        <v>334</v>
      </c>
      <c r="C211" s="319"/>
      <c r="D211" s="319"/>
      <c r="E211" s="319"/>
      <c r="F211" s="319"/>
      <c r="G211" s="319"/>
      <c r="H211" s="319"/>
      <c r="I211" s="319"/>
      <c r="J211" s="319"/>
      <c r="K211" s="319"/>
      <c r="L211" s="319"/>
      <c r="M211" s="15">
        <v>536</v>
      </c>
      <c r="N211" s="21">
        <f>N82</f>
        <v>0</v>
      </c>
      <c r="O211" s="303"/>
      <c r="P211" s="304"/>
      <c r="Q211" s="304"/>
      <c r="R211" s="304"/>
      <c r="S211" s="304"/>
      <c r="T211" s="304"/>
    </row>
    <row r="212" spans="2:20" ht="27" customHeight="1" x14ac:dyDescent="0.25">
      <c r="B212" s="319" t="s">
        <v>39</v>
      </c>
      <c r="C212" s="319"/>
      <c r="D212" s="319"/>
      <c r="E212" s="319"/>
      <c r="F212" s="319"/>
      <c r="G212" s="319"/>
      <c r="H212" s="319"/>
      <c r="I212" s="319"/>
      <c r="J212" s="319"/>
      <c r="K212" s="319"/>
      <c r="L212" s="319"/>
      <c r="M212" s="15">
        <v>538</v>
      </c>
      <c r="N212" s="21">
        <f>'Data Form'!N211</f>
        <v>0</v>
      </c>
      <c r="O212" s="303"/>
      <c r="P212" s="304"/>
      <c r="Q212" s="304"/>
      <c r="R212" s="304"/>
      <c r="S212" s="304"/>
      <c r="T212" s="304"/>
    </row>
    <row r="213" spans="2:20" ht="27" customHeight="1" x14ac:dyDescent="0.25">
      <c r="B213" s="319" t="s">
        <v>40</v>
      </c>
      <c r="C213" s="319"/>
      <c r="D213" s="319"/>
      <c r="E213" s="319"/>
      <c r="F213" s="319"/>
      <c r="G213" s="319"/>
      <c r="H213" s="319"/>
      <c r="I213" s="319"/>
      <c r="J213" s="319"/>
      <c r="K213" s="319"/>
      <c r="L213" s="319"/>
      <c r="M213" s="15">
        <v>540</v>
      </c>
      <c r="N213" s="21">
        <f>'Data Form'!N212</f>
        <v>0</v>
      </c>
      <c r="O213" s="303"/>
      <c r="P213" s="304"/>
      <c r="Q213" s="304"/>
      <c r="R213" s="304"/>
      <c r="S213" s="304"/>
      <c r="T213" s="304"/>
    </row>
    <row r="214" spans="2:20" ht="27" customHeight="1" x14ac:dyDescent="0.25">
      <c r="B214" s="319" t="s">
        <v>5</v>
      </c>
      <c r="C214" s="319"/>
      <c r="D214" s="319"/>
      <c r="E214" s="319"/>
      <c r="F214" s="319"/>
      <c r="G214" s="319"/>
      <c r="H214" s="319"/>
      <c r="I214" s="319"/>
      <c r="J214" s="319"/>
      <c r="K214" s="319"/>
      <c r="L214" s="319"/>
      <c r="M214" s="15">
        <v>542</v>
      </c>
      <c r="N214" s="21">
        <f>'Data Form'!N213</f>
        <v>0</v>
      </c>
      <c r="O214" s="303"/>
      <c r="P214" s="304"/>
      <c r="Q214" s="304"/>
      <c r="R214" s="304"/>
      <c r="S214" s="304"/>
      <c r="T214" s="304"/>
    </row>
    <row r="215" spans="2:20" ht="27" customHeight="1" x14ac:dyDescent="0.25">
      <c r="B215" s="319" t="s">
        <v>22</v>
      </c>
      <c r="C215" s="319"/>
      <c r="D215" s="319"/>
      <c r="E215" s="319"/>
      <c r="F215" s="319"/>
      <c r="G215" s="319"/>
      <c r="H215" s="319"/>
      <c r="I215" s="319"/>
      <c r="J215" s="319"/>
      <c r="K215" s="319"/>
      <c r="L215" s="319"/>
      <c r="M215" s="15">
        <v>544</v>
      </c>
      <c r="N215" s="21">
        <f>'Data Form'!N214</f>
        <v>0</v>
      </c>
      <c r="O215" s="303"/>
      <c r="P215" s="304"/>
      <c r="Q215" s="304"/>
      <c r="R215" s="304"/>
      <c r="S215" s="304"/>
      <c r="T215" s="304"/>
    </row>
    <row r="216" spans="2:20" ht="27" customHeight="1" x14ac:dyDescent="0.25">
      <c r="B216" s="319" t="s">
        <v>41</v>
      </c>
      <c r="C216" s="319"/>
      <c r="D216" s="319"/>
      <c r="E216" s="319"/>
      <c r="F216" s="319"/>
      <c r="G216" s="319"/>
      <c r="H216" s="319"/>
      <c r="I216" s="319"/>
      <c r="J216" s="319"/>
      <c r="K216" s="319"/>
      <c r="L216" s="319"/>
      <c r="M216" s="15">
        <v>556</v>
      </c>
      <c r="N216" s="21">
        <f>SUM(N211:N215)</f>
        <v>0</v>
      </c>
      <c r="O216" s="303"/>
      <c r="P216" s="304"/>
      <c r="Q216" s="304"/>
      <c r="R216" s="304"/>
      <c r="S216" s="304"/>
      <c r="T216" s="304"/>
    </row>
    <row r="217" spans="2:20" ht="27" customHeight="1" x14ac:dyDescent="0.25">
      <c r="B217" s="319" t="s">
        <v>274</v>
      </c>
      <c r="C217" s="319"/>
      <c r="D217" s="319"/>
      <c r="E217" s="319"/>
      <c r="F217" s="319"/>
      <c r="G217" s="319"/>
      <c r="H217" s="319"/>
      <c r="I217" s="319"/>
      <c r="J217" s="319"/>
      <c r="K217" s="319"/>
      <c r="L217" s="319"/>
      <c r="M217" s="15">
        <v>558</v>
      </c>
      <c r="N217" s="21">
        <f>IF(N209-N216&gt;0,N209-N216,0)</f>
        <v>0</v>
      </c>
      <c r="O217" s="303"/>
      <c r="P217" s="304"/>
      <c r="Q217" s="304"/>
      <c r="R217" s="304"/>
      <c r="S217" s="304"/>
      <c r="T217" s="304"/>
    </row>
    <row r="218" spans="2:20" ht="27" customHeight="1" x14ac:dyDescent="0.25">
      <c r="B218" s="337" t="s">
        <v>331</v>
      </c>
      <c r="C218" s="337"/>
      <c r="D218" s="337"/>
      <c r="E218" s="337"/>
      <c r="F218" s="337"/>
      <c r="G218" s="337"/>
      <c r="H218" s="337"/>
      <c r="I218" s="337"/>
      <c r="J218" s="337"/>
      <c r="K218" s="337"/>
      <c r="L218" s="337"/>
      <c r="M218" s="337"/>
      <c r="N218" s="337"/>
      <c r="O218" s="303"/>
      <c r="P218" s="304"/>
      <c r="Q218" s="304"/>
      <c r="R218" s="304"/>
      <c r="S218" s="304"/>
      <c r="T218" s="304"/>
    </row>
    <row r="219" spans="2:20" ht="27" customHeight="1" x14ac:dyDescent="0.25">
      <c r="B219" s="114" t="s">
        <v>30</v>
      </c>
      <c r="C219" s="338"/>
      <c r="D219" s="338"/>
      <c r="E219" s="338"/>
      <c r="F219" s="338"/>
      <c r="G219" s="338"/>
      <c r="H219" s="338"/>
      <c r="I219" s="338"/>
      <c r="J219" s="338"/>
      <c r="K219" s="338"/>
      <c r="L219" s="338"/>
      <c r="M219" s="338"/>
      <c r="N219" s="339"/>
      <c r="O219" s="303"/>
      <c r="P219" s="304"/>
      <c r="Q219" s="304"/>
      <c r="R219" s="304"/>
      <c r="S219" s="304"/>
      <c r="T219" s="304"/>
    </row>
    <row r="220" spans="2:20" ht="27" customHeight="1" x14ac:dyDescent="0.25">
      <c r="B220" s="319" t="s">
        <v>42</v>
      </c>
      <c r="C220" s="319"/>
      <c r="D220" s="319"/>
      <c r="E220" s="319"/>
      <c r="F220" s="319"/>
      <c r="G220" s="319"/>
      <c r="H220" s="319"/>
      <c r="I220" s="319"/>
      <c r="J220" s="319"/>
      <c r="K220" s="319"/>
      <c r="L220" s="319"/>
      <c r="M220" s="15">
        <v>550</v>
      </c>
      <c r="N220" s="21">
        <f>'Data Form'!N219</f>
        <v>0</v>
      </c>
      <c r="O220" s="303"/>
      <c r="P220" s="304"/>
      <c r="Q220" s="304"/>
      <c r="R220" s="304"/>
      <c r="S220" s="304"/>
      <c r="T220" s="304"/>
    </row>
    <row r="221" spans="2:20" ht="27" customHeight="1" x14ac:dyDescent="0.25">
      <c r="B221" s="319" t="s">
        <v>43</v>
      </c>
      <c r="C221" s="319"/>
      <c r="D221" s="319"/>
      <c r="E221" s="319"/>
      <c r="F221" s="319"/>
      <c r="G221" s="319"/>
      <c r="H221" s="319"/>
      <c r="I221" s="319"/>
      <c r="J221" s="319"/>
      <c r="K221" s="319"/>
      <c r="L221" s="319"/>
      <c r="M221" s="15">
        <v>552</v>
      </c>
      <c r="N221" s="21">
        <f>'Data Form'!N220</f>
        <v>0</v>
      </c>
      <c r="O221" s="303"/>
      <c r="P221" s="304"/>
      <c r="Q221" s="304"/>
      <c r="R221" s="304"/>
      <c r="S221" s="304"/>
      <c r="T221" s="304"/>
    </row>
    <row r="222" spans="2:20" ht="27" customHeight="1" x14ac:dyDescent="0.25">
      <c r="B222" s="319" t="s">
        <v>44</v>
      </c>
      <c r="C222" s="319"/>
      <c r="D222" s="319"/>
      <c r="E222" s="319"/>
      <c r="F222" s="319"/>
      <c r="G222" s="319"/>
      <c r="H222" s="319"/>
      <c r="I222" s="319"/>
      <c r="J222" s="319"/>
      <c r="K222" s="319"/>
      <c r="L222" s="319"/>
      <c r="M222" s="15">
        <v>554</v>
      </c>
      <c r="N222" s="21">
        <f>'Data Form'!N221</f>
        <v>0</v>
      </c>
      <c r="O222" s="303"/>
      <c r="P222" s="304"/>
      <c r="Q222" s="304"/>
      <c r="R222" s="304"/>
      <c r="S222" s="304"/>
      <c r="T222" s="304"/>
    </row>
    <row r="223" spans="2:20" ht="27" customHeight="1" x14ac:dyDescent="0.25">
      <c r="B223" s="319" t="s">
        <v>45</v>
      </c>
      <c r="C223" s="319"/>
      <c r="D223" s="319"/>
      <c r="E223" s="319"/>
      <c r="F223" s="319"/>
      <c r="G223" s="319"/>
      <c r="H223" s="319"/>
      <c r="I223" s="319"/>
      <c r="J223" s="319"/>
      <c r="K223" s="319"/>
      <c r="L223" s="319"/>
      <c r="M223" s="15">
        <v>556</v>
      </c>
      <c r="N223" s="21">
        <f>'Data Form'!N222</f>
        <v>0</v>
      </c>
      <c r="O223" s="303"/>
      <c r="P223" s="304"/>
      <c r="Q223" s="304"/>
      <c r="R223" s="304"/>
      <c r="S223" s="304"/>
      <c r="T223" s="304"/>
    </row>
    <row r="224" spans="2:20" ht="27" customHeight="1" x14ac:dyDescent="0.25">
      <c r="B224" s="319" t="s">
        <v>46</v>
      </c>
      <c r="C224" s="319"/>
      <c r="D224" s="319"/>
      <c r="E224" s="319"/>
      <c r="F224" s="319"/>
      <c r="G224" s="319"/>
      <c r="H224" s="319"/>
      <c r="I224" s="319"/>
      <c r="J224" s="319"/>
      <c r="K224" s="319"/>
      <c r="L224" s="319"/>
      <c r="M224" s="15">
        <v>558</v>
      </c>
      <c r="N224" s="21">
        <f>'Data Form'!N223</f>
        <v>0</v>
      </c>
      <c r="O224" s="303"/>
      <c r="P224" s="304"/>
      <c r="Q224" s="304"/>
      <c r="R224" s="304"/>
      <c r="S224" s="304"/>
      <c r="T224" s="304"/>
    </row>
    <row r="225" spans="2:20" ht="27" customHeight="1" x14ac:dyDescent="0.25">
      <c r="B225" s="319" t="s">
        <v>47</v>
      </c>
      <c r="C225" s="319"/>
      <c r="D225" s="319"/>
      <c r="E225" s="319"/>
      <c r="F225" s="319"/>
      <c r="G225" s="319"/>
      <c r="H225" s="319"/>
      <c r="I225" s="319"/>
      <c r="J225" s="319"/>
      <c r="K225" s="319"/>
      <c r="L225" s="319"/>
      <c r="M225" s="15">
        <v>560</v>
      </c>
      <c r="N225" s="21">
        <f>'Data Form'!N224</f>
        <v>0</v>
      </c>
      <c r="O225" s="303"/>
      <c r="P225" s="304"/>
      <c r="Q225" s="304"/>
      <c r="R225" s="304"/>
      <c r="S225" s="304"/>
      <c r="T225" s="304"/>
    </row>
    <row r="226" spans="2:20" ht="27" customHeight="1" x14ac:dyDescent="0.25">
      <c r="B226" s="319" t="s">
        <v>48</v>
      </c>
      <c r="C226" s="319"/>
      <c r="D226" s="319"/>
      <c r="E226" s="319"/>
      <c r="F226" s="319"/>
      <c r="G226" s="319"/>
      <c r="H226" s="319"/>
      <c r="I226" s="319"/>
      <c r="J226" s="319"/>
      <c r="K226" s="319"/>
      <c r="L226" s="319"/>
      <c r="M226" s="15">
        <v>562</v>
      </c>
      <c r="N226" s="21">
        <f>'Data Form'!N225</f>
        <v>0</v>
      </c>
      <c r="O226" s="303"/>
      <c r="P226" s="304"/>
      <c r="Q226" s="304"/>
      <c r="R226" s="304"/>
      <c r="S226" s="304"/>
      <c r="T226" s="304"/>
    </row>
    <row r="227" spans="2:20" ht="27" customHeight="1" x14ac:dyDescent="0.25">
      <c r="B227" s="319" t="s">
        <v>49</v>
      </c>
      <c r="C227" s="319"/>
      <c r="D227" s="319"/>
      <c r="E227" s="319"/>
      <c r="F227" s="319"/>
      <c r="G227" s="319"/>
      <c r="H227" s="319"/>
      <c r="I227" s="319"/>
      <c r="J227" s="319"/>
      <c r="K227" s="319"/>
      <c r="L227" s="319"/>
      <c r="M227" s="15">
        <v>564</v>
      </c>
      <c r="N227" s="21">
        <f>'Data Form'!N226</f>
        <v>0</v>
      </c>
      <c r="O227" s="303"/>
      <c r="P227" s="304"/>
      <c r="Q227" s="304"/>
      <c r="R227" s="304"/>
      <c r="S227" s="304"/>
      <c r="T227" s="304"/>
    </row>
    <row r="228" spans="2:20" ht="27" customHeight="1" x14ac:dyDescent="0.25">
      <c r="B228" s="319" t="s">
        <v>50</v>
      </c>
      <c r="C228" s="319"/>
      <c r="D228" s="319"/>
      <c r="E228" s="319"/>
      <c r="F228" s="319"/>
      <c r="G228" s="319"/>
      <c r="H228" s="319"/>
      <c r="I228" s="319"/>
      <c r="J228" s="319"/>
      <c r="K228" s="319"/>
      <c r="L228" s="319"/>
      <c r="M228" s="15">
        <v>566</v>
      </c>
      <c r="N228" s="21">
        <f>'Data Form'!N227</f>
        <v>0</v>
      </c>
      <c r="O228" s="303"/>
      <c r="P228" s="304"/>
      <c r="Q228" s="304"/>
      <c r="R228" s="304"/>
      <c r="S228" s="304"/>
      <c r="T228" s="304"/>
    </row>
    <row r="229" spans="2:20" ht="27" customHeight="1" x14ac:dyDescent="0.25">
      <c r="B229" s="319" t="s">
        <v>51</v>
      </c>
      <c r="C229" s="319"/>
      <c r="D229" s="319"/>
      <c r="E229" s="319"/>
      <c r="F229" s="319"/>
      <c r="G229" s="319"/>
      <c r="H229" s="319"/>
      <c r="I229" s="319"/>
      <c r="J229" s="319"/>
      <c r="K229" s="319"/>
      <c r="L229" s="319"/>
      <c r="M229" s="15">
        <v>568</v>
      </c>
      <c r="N229" s="21">
        <f>'Data Form'!N228</f>
        <v>0</v>
      </c>
      <c r="O229" s="303"/>
      <c r="P229" s="304"/>
      <c r="Q229" s="304"/>
      <c r="R229" s="304"/>
      <c r="S229" s="304"/>
      <c r="T229" s="304"/>
    </row>
    <row r="230" spans="2:20" ht="27" customHeight="1" x14ac:dyDescent="0.25">
      <c r="B230" s="319" t="s">
        <v>275</v>
      </c>
      <c r="C230" s="319"/>
      <c r="D230" s="319"/>
      <c r="E230" s="319"/>
      <c r="F230" s="319"/>
      <c r="G230" s="319"/>
      <c r="H230" s="319"/>
      <c r="I230" s="319"/>
      <c r="J230" s="319"/>
      <c r="K230" s="319"/>
      <c r="L230" s="319"/>
      <c r="M230" s="15">
        <v>570</v>
      </c>
      <c r="N230" s="21">
        <f>SUM(N220:N229)</f>
        <v>0</v>
      </c>
      <c r="O230" s="303"/>
      <c r="P230" s="304"/>
      <c r="Q230" s="304"/>
      <c r="R230" s="304"/>
      <c r="S230" s="304"/>
      <c r="T230" s="304"/>
    </row>
    <row r="231" spans="2:20" ht="27" customHeight="1" x14ac:dyDescent="0.25">
      <c r="B231" s="115" t="s">
        <v>2</v>
      </c>
      <c r="C231" s="343"/>
      <c r="D231" s="343"/>
      <c r="E231" s="343"/>
      <c r="F231" s="343"/>
      <c r="G231" s="343"/>
      <c r="H231" s="343"/>
      <c r="I231" s="343"/>
      <c r="J231" s="343"/>
      <c r="K231" s="343"/>
      <c r="L231" s="343"/>
      <c r="M231" s="343"/>
      <c r="N231" s="344"/>
      <c r="O231" s="303"/>
      <c r="P231" s="304"/>
      <c r="Q231" s="304"/>
      <c r="R231" s="304"/>
      <c r="S231" s="304"/>
      <c r="T231" s="304"/>
    </row>
    <row r="232" spans="2:20" ht="27" customHeight="1" x14ac:dyDescent="0.25">
      <c r="B232" s="319" t="s">
        <v>52</v>
      </c>
      <c r="C232" s="319"/>
      <c r="D232" s="319"/>
      <c r="E232" s="319"/>
      <c r="F232" s="319"/>
      <c r="G232" s="319"/>
      <c r="H232" s="319"/>
      <c r="I232" s="319"/>
      <c r="J232" s="319"/>
      <c r="K232" s="319"/>
      <c r="L232" s="319"/>
      <c r="M232" s="15">
        <v>572</v>
      </c>
      <c r="N232" s="21">
        <f>'Data Form'!N231</f>
        <v>0</v>
      </c>
      <c r="O232" s="303"/>
      <c r="P232" s="304"/>
      <c r="Q232" s="304"/>
      <c r="R232" s="304"/>
      <c r="S232" s="304"/>
      <c r="T232" s="304"/>
    </row>
    <row r="233" spans="2:20" ht="27" customHeight="1" x14ac:dyDescent="0.25">
      <c r="B233" s="319" t="s">
        <v>276</v>
      </c>
      <c r="C233" s="319"/>
      <c r="D233" s="319"/>
      <c r="E233" s="319"/>
      <c r="F233" s="319"/>
      <c r="G233" s="319"/>
      <c r="H233" s="319"/>
      <c r="I233" s="319"/>
      <c r="J233" s="319"/>
      <c r="K233" s="319"/>
      <c r="L233" s="319"/>
      <c r="M233" s="15">
        <v>574</v>
      </c>
      <c r="N233" s="21">
        <f>N230</f>
        <v>0</v>
      </c>
      <c r="O233" s="303"/>
      <c r="P233" s="304"/>
      <c r="Q233" s="304"/>
      <c r="R233" s="304"/>
      <c r="S233" s="304"/>
      <c r="T233" s="304"/>
    </row>
    <row r="234" spans="2:20" ht="27" customHeight="1" x14ac:dyDescent="0.25">
      <c r="B234" s="319" t="s">
        <v>277</v>
      </c>
      <c r="C234" s="319"/>
      <c r="D234" s="319"/>
      <c r="E234" s="319"/>
      <c r="F234" s="319"/>
      <c r="G234" s="319"/>
      <c r="H234" s="319"/>
      <c r="I234" s="319"/>
      <c r="J234" s="319"/>
      <c r="K234" s="319"/>
      <c r="L234" s="319"/>
      <c r="M234" s="15">
        <v>576</v>
      </c>
      <c r="N234" s="21">
        <f>IF(N232-N233&gt;0,N232-N233,0)</f>
        <v>0</v>
      </c>
      <c r="O234" s="303"/>
      <c r="P234" s="304"/>
      <c r="Q234" s="304"/>
      <c r="R234" s="304"/>
      <c r="S234" s="304"/>
      <c r="T234" s="304"/>
    </row>
    <row r="235" spans="2:20" ht="27" customHeight="1" x14ac:dyDescent="0.25">
      <c r="B235" s="319" t="s">
        <v>278</v>
      </c>
      <c r="C235" s="319"/>
      <c r="D235" s="319"/>
      <c r="E235" s="319"/>
      <c r="F235" s="319"/>
      <c r="G235" s="319"/>
      <c r="H235" s="319"/>
      <c r="I235" s="319"/>
      <c r="J235" s="319"/>
      <c r="K235" s="319"/>
      <c r="L235" s="319"/>
      <c r="M235" s="15">
        <v>578</v>
      </c>
      <c r="N235" s="21">
        <f>IF(N232-N233&lt;=0,N233-N232,0)</f>
        <v>0</v>
      </c>
      <c r="O235" s="303"/>
      <c r="P235" s="304"/>
      <c r="Q235" s="304"/>
      <c r="R235" s="304"/>
      <c r="S235" s="304"/>
      <c r="T235" s="304"/>
    </row>
    <row r="236" spans="2:20" ht="27" customHeight="1" x14ac:dyDescent="0.25">
      <c r="B236" s="319" t="s">
        <v>53</v>
      </c>
      <c r="C236" s="319"/>
      <c r="D236" s="319"/>
      <c r="E236" s="319"/>
      <c r="F236" s="319"/>
      <c r="G236" s="319"/>
      <c r="H236" s="319"/>
      <c r="I236" s="319"/>
      <c r="J236" s="319"/>
      <c r="K236" s="319"/>
      <c r="L236" s="319"/>
      <c r="M236" s="15">
        <v>580</v>
      </c>
      <c r="N236" s="21">
        <f>'Data Form'!N235</f>
        <v>0</v>
      </c>
      <c r="O236" s="303"/>
      <c r="P236" s="304"/>
      <c r="Q236" s="304"/>
      <c r="R236" s="304"/>
      <c r="S236" s="304"/>
      <c r="T236" s="304"/>
    </row>
    <row r="237" spans="2:20" ht="27" customHeight="1" x14ac:dyDescent="0.25">
      <c r="B237" s="319" t="s">
        <v>54</v>
      </c>
      <c r="C237" s="319"/>
      <c r="D237" s="319"/>
      <c r="E237" s="319"/>
      <c r="F237" s="319"/>
      <c r="G237" s="319"/>
      <c r="H237" s="319"/>
      <c r="I237" s="319"/>
      <c r="J237" s="319"/>
      <c r="K237" s="319"/>
      <c r="L237" s="319"/>
      <c r="M237" s="15">
        <v>582</v>
      </c>
      <c r="N237" s="21">
        <f>IF(N234-N236&gt;0,N234-N236,0)</f>
        <v>0</v>
      </c>
      <c r="O237" s="303"/>
      <c r="P237" s="304"/>
      <c r="Q237" s="304"/>
      <c r="R237" s="304"/>
      <c r="S237" s="304"/>
      <c r="T237" s="304"/>
    </row>
    <row r="238" spans="2:20" ht="27" customHeight="1" x14ac:dyDescent="0.25">
      <c r="B238" s="319" t="s">
        <v>55</v>
      </c>
      <c r="C238" s="319"/>
      <c r="D238" s="319"/>
      <c r="E238" s="319"/>
      <c r="F238" s="319"/>
      <c r="G238" s="319"/>
      <c r="H238" s="319"/>
      <c r="I238" s="319"/>
      <c r="J238" s="319"/>
      <c r="K238" s="319"/>
      <c r="L238" s="319"/>
      <c r="M238" s="15">
        <v>584</v>
      </c>
      <c r="N238" s="21">
        <f>IF(N234-N236&gt;=0,0,IF(N234-N236&lt;=0,N236-N234)+N235)</f>
        <v>0</v>
      </c>
      <c r="O238" s="303"/>
      <c r="P238" s="304"/>
      <c r="Q238" s="304"/>
      <c r="R238" s="304"/>
      <c r="S238" s="304"/>
      <c r="T238" s="304"/>
    </row>
    <row r="239" spans="2:20" ht="27" customHeight="1" x14ac:dyDescent="0.25">
      <c r="B239" s="319" t="s">
        <v>279</v>
      </c>
      <c r="C239" s="319"/>
      <c r="D239" s="319"/>
      <c r="E239" s="319"/>
      <c r="F239" s="319"/>
      <c r="G239" s="319"/>
      <c r="H239" s="319"/>
      <c r="I239" s="319"/>
      <c r="J239" s="319"/>
      <c r="K239" s="319"/>
      <c r="L239" s="319"/>
      <c r="M239" s="15">
        <v>586</v>
      </c>
      <c r="N239" s="21">
        <f>N217</f>
        <v>0</v>
      </c>
      <c r="O239" s="303"/>
      <c r="P239" s="304"/>
      <c r="Q239" s="304"/>
      <c r="R239" s="304"/>
      <c r="S239" s="304"/>
      <c r="T239" s="304"/>
    </row>
    <row r="240" spans="2:20" ht="27" customHeight="1" x14ac:dyDescent="0.25">
      <c r="B240" s="319" t="s">
        <v>280</v>
      </c>
      <c r="C240" s="319"/>
      <c r="D240" s="319"/>
      <c r="E240" s="319"/>
      <c r="F240" s="319"/>
      <c r="G240" s="319"/>
      <c r="H240" s="319"/>
      <c r="I240" s="319"/>
      <c r="J240" s="319"/>
      <c r="K240" s="319"/>
      <c r="L240" s="319"/>
      <c r="M240" s="15">
        <v>588</v>
      </c>
      <c r="N240" s="21">
        <f>IF(N237&lt;=0,0,IF(N237-N239&lt;=0,0,IF(N237-N239&gt;0,N237-N239)))</f>
        <v>0</v>
      </c>
      <c r="O240" s="303"/>
      <c r="P240" s="304"/>
      <c r="Q240" s="304"/>
      <c r="R240" s="304"/>
      <c r="S240" s="304"/>
      <c r="T240" s="304"/>
    </row>
    <row r="241" spans="1:20" ht="27" customHeight="1" x14ac:dyDescent="0.25">
      <c r="B241" s="319" t="s">
        <v>281</v>
      </c>
      <c r="C241" s="319"/>
      <c r="D241" s="319"/>
      <c r="E241" s="319"/>
      <c r="F241" s="319"/>
      <c r="G241" s="319"/>
      <c r="H241" s="319"/>
      <c r="I241" s="319"/>
      <c r="J241" s="319"/>
      <c r="K241" s="319"/>
      <c r="L241" s="319"/>
      <c r="M241" s="15">
        <v>590</v>
      </c>
      <c r="N241" s="21">
        <f>SUM(N240)*0.15</f>
        <v>0</v>
      </c>
      <c r="O241" s="303"/>
      <c r="P241" s="304"/>
      <c r="Q241" s="304"/>
      <c r="R241" s="304"/>
      <c r="S241" s="304"/>
      <c r="T241" s="304"/>
    </row>
    <row r="242" spans="1:20" ht="27" customHeight="1" x14ac:dyDescent="0.25">
      <c r="B242" s="329" t="s">
        <v>332</v>
      </c>
      <c r="C242" s="329"/>
      <c r="D242" s="329"/>
      <c r="E242" s="329"/>
      <c r="F242" s="329"/>
      <c r="G242" s="329"/>
      <c r="H242" s="329"/>
      <c r="I242" s="329"/>
      <c r="J242" s="329"/>
      <c r="K242" s="329"/>
      <c r="L242" s="329"/>
      <c r="M242" s="329"/>
      <c r="N242" s="329"/>
      <c r="O242" s="303"/>
      <c r="P242" s="304"/>
      <c r="Q242" s="304"/>
      <c r="R242" s="304"/>
      <c r="S242" s="304"/>
      <c r="T242" s="304"/>
    </row>
    <row r="243" spans="1:20" ht="27" customHeight="1" x14ac:dyDescent="0.25">
      <c r="B243" s="71" t="s">
        <v>143</v>
      </c>
      <c r="C243" s="316" t="s">
        <v>884</v>
      </c>
      <c r="D243" s="316"/>
      <c r="E243" s="316"/>
      <c r="F243" s="316"/>
      <c r="G243" s="316"/>
      <c r="H243" s="316"/>
      <c r="I243" s="316"/>
      <c r="J243" s="316"/>
      <c r="K243" s="316"/>
      <c r="L243" s="316"/>
      <c r="M243" s="16">
        <v>600</v>
      </c>
      <c r="N243" s="21">
        <f>'Data Form'!N242</f>
        <v>0</v>
      </c>
      <c r="O243" s="303"/>
      <c r="P243" s="304"/>
      <c r="Q243" s="304"/>
      <c r="R243" s="304"/>
      <c r="S243" s="304"/>
      <c r="T243" s="304"/>
    </row>
    <row r="244" spans="1:20" ht="27" customHeight="1" x14ac:dyDescent="0.25">
      <c r="B244" s="52"/>
      <c r="C244" s="316" t="s">
        <v>144</v>
      </c>
      <c r="D244" s="316"/>
      <c r="E244" s="316"/>
      <c r="F244" s="316"/>
      <c r="G244" s="316"/>
      <c r="H244" s="316"/>
      <c r="I244" s="316"/>
      <c r="J244" s="316"/>
      <c r="K244" s="316"/>
      <c r="L244" s="316"/>
      <c r="M244" s="16">
        <v>602</v>
      </c>
      <c r="N244" s="21">
        <f>'Data Form'!N243</f>
        <v>0</v>
      </c>
      <c r="O244" s="303"/>
      <c r="P244" s="304"/>
      <c r="Q244" s="304"/>
      <c r="R244" s="304"/>
      <c r="S244" s="304"/>
      <c r="T244" s="304"/>
    </row>
    <row r="245" spans="1:20" ht="27" customHeight="1" x14ac:dyDescent="0.25">
      <c r="B245" s="316" t="s">
        <v>69</v>
      </c>
      <c r="C245" s="316"/>
      <c r="D245" s="316"/>
      <c r="E245" s="316"/>
      <c r="F245" s="316"/>
      <c r="G245" s="316"/>
      <c r="H245" s="316"/>
      <c r="I245" s="316"/>
      <c r="J245" s="316"/>
      <c r="K245" s="316"/>
      <c r="L245" s="316"/>
      <c r="M245" s="16">
        <v>604</v>
      </c>
      <c r="N245" s="29">
        <f>SUM(N244*N243)</f>
        <v>0</v>
      </c>
      <c r="O245" s="303"/>
      <c r="P245" s="304"/>
      <c r="Q245" s="304"/>
      <c r="R245" s="304"/>
      <c r="S245" s="304"/>
      <c r="T245" s="304"/>
    </row>
    <row r="246" spans="1:20" ht="27" customHeight="1" x14ac:dyDescent="0.25">
      <c r="B246" s="71" t="s">
        <v>145</v>
      </c>
      <c r="C246" s="316" t="s">
        <v>884</v>
      </c>
      <c r="D246" s="316"/>
      <c r="E246" s="316"/>
      <c r="F246" s="316"/>
      <c r="G246" s="316"/>
      <c r="H246" s="316"/>
      <c r="I246" s="316"/>
      <c r="J246" s="316"/>
      <c r="K246" s="316"/>
      <c r="L246" s="316"/>
      <c r="M246" s="16">
        <v>606</v>
      </c>
      <c r="N246" s="21">
        <f>'Data Form'!N245</f>
        <v>0</v>
      </c>
      <c r="O246" s="303"/>
      <c r="P246" s="304"/>
      <c r="Q246" s="304"/>
      <c r="R246" s="304"/>
      <c r="S246" s="304"/>
      <c r="T246" s="304"/>
    </row>
    <row r="247" spans="1:20" ht="27" customHeight="1" x14ac:dyDescent="0.25">
      <c r="A247" s="8"/>
      <c r="B247" s="52"/>
      <c r="C247" s="325" t="s">
        <v>144</v>
      </c>
      <c r="D247" s="326"/>
      <c r="E247" s="326"/>
      <c r="F247" s="326"/>
      <c r="G247" s="326"/>
      <c r="H247" s="326"/>
      <c r="I247" s="326"/>
      <c r="J247" s="326"/>
      <c r="K247" s="326"/>
      <c r="L247" s="327"/>
      <c r="M247" s="16">
        <v>608</v>
      </c>
      <c r="N247" s="21">
        <f>'Data Form'!N246</f>
        <v>0</v>
      </c>
      <c r="O247" s="303"/>
      <c r="P247" s="304"/>
      <c r="Q247" s="304"/>
      <c r="R247" s="304"/>
      <c r="S247" s="304"/>
      <c r="T247" s="304"/>
    </row>
    <row r="248" spans="1:20" ht="27" customHeight="1" x14ac:dyDescent="0.25">
      <c r="B248" s="316" t="s">
        <v>69</v>
      </c>
      <c r="C248" s="316"/>
      <c r="D248" s="316"/>
      <c r="E248" s="316"/>
      <c r="F248" s="316"/>
      <c r="G248" s="316"/>
      <c r="H248" s="316"/>
      <c r="I248" s="316"/>
      <c r="J248" s="316"/>
      <c r="K248" s="316"/>
      <c r="L248" s="316"/>
      <c r="M248" s="16">
        <v>610</v>
      </c>
      <c r="N248" s="21">
        <f>SUM(N247*N246)</f>
        <v>0</v>
      </c>
      <c r="O248" s="303"/>
      <c r="P248" s="304"/>
      <c r="Q248" s="304"/>
      <c r="R248" s="304"/>
      <c r="S248" s="304"/>
      <c r="T248" s="304"/>
    </row>
    <row r="249" spans="1:20" ht="27" customHeight="1" x14ac:dyDescent="0.25">
      <c r="B249" s="316" t="s">
        <v>146</v>
      </c>
      <c r="C249" s="316"/>
      <c r="D249" s="316"/>
      <c r="E249" s="316"/>
      <c r="F249" s="316"/>
      <c r="G249" s="316"/>
      <c r="H249" s="316"/>
      <c r="I249" s="316"/>
      <c r="J249" s="316"/>
      <c r="K249" s="316"/>
      <c r="L249" s="316"/>
      <c r="M249" s="16">
        <v>616</v>
      </c>
      <c r="N249" s="21">
        <f>'Data Form'!N248</f>
        <v>0</v>
      </c>
      <c r="O249" s="303"/>
      <c r="P249" s="304"/>
      <c r="Q249" s="304"/>
      <c r="R249" s="304"/>
      <c r="S249" s="304"/>
      <c r="T249" s="304"/>
    </row>
    <row r="250" spans="1:20" ht="27" customHeight="1" x14ac:dyDescent="0.25">
      <c r="B250" s="316" t="s">
        <v>186</v>
      </c>
      <c r="C250" s="316"/>
      <c r="D250" s="316"/>
      <c r="E250" s="316"/>
      <c r="F250" s="316"/>
      <c r="G250" s="316"/>
      <c r="H250" s="316"/>
      <c r="I250" s="316"/>
      <c r="J250" s="316"/>
      <c r="K250" s="316"/>
      <c r="L250" s="316"/>
      <c r="M250" s="16">
        <v>618</v>
      </c>
      <c r="N250" s="21">
        <f>'Data Form'!N249</f>
        <v>0</v>
      </c>
      <c r="O250" s="303"/>
      <c r="P250" s="304"/>
      <c r="Q250" s="304"/>
      <c r="R250" s="304"/>
      <c r="S250" s="304"/>
      <c r="T250" s="304"/>
    </row>
    <row r="251" spans="1:20" ht="27" customHeight="1" x14ac:dyDescent="0.25">
      <c r="B251" s="316" t="s">
        <v>147</v>
      </c>
      <c r="C251" s="316"/>
      <c r="D251" s="316"/>
      <c r="E251" s="316"/>
      <c r="F251" s="316"/>
      <c r="G251" s="316"/>
      <c r="H251" s="316"/>
      <c r="I251" s="316"/>
      <c r="J251" s="316"/>
      <c r="K251" s="316"/>
      <c r="L251" s="316"/>
      <c r="M251" s="16">
        <v>620</v>
      </c>
      <c r="N251" s="21">
        <f>'Data Form'!N250</f>
        <v>0</v>
      </c>
      <c r="O251" s="303"/>
      <c r="P251" s="304"/>
      <c r="Q251" s="304"/>
      <c r="R251" s="304"/>
      <c r="S251" s="304"/>
      <c r="T251" s="304"/>
    </row>
    <row r="252" spans="1:20" ht="27" customHeight="1" x14ac:dyDescent="0.25">
      <c r="B252" s="316" t="s">
        <v>148</v>
      </c>
      <c r="C252" s="316"/>
      <c r="D252" s="316"/>
      <c r="E252" s="316"/>
      <c r="F252" s="316"/>
      <c r="G252" s="316"/>
      <c r="H252" s="316"/>
      <c r="I252" s="316"/>
      <c r="J252" s="316"/>
      <c r="K252" s="316"/>
      <c r="L252" s="316"/>
      <c r="M252" s="16">
        <v>622</v>
      </c>
      <c r="N252" s="21">
        <f>'Data Form'!N251</f>
        <v>0</v>
      </c>
      <c r="O252" s="303"/>
      <c r="P252" s="304"/>
      <c r="Q252" s="304"/>
      <c r="R252" s="304"/>
      <c r="S252" s="304"/>
      <c r="T252" s="304"/>
    </row>
    <row r="253" spans="1:20" ht="27" customHeight="1" x14ac:dyDescent="0.25">
      <c r="A253" s="72"/>
      <c r="B253" s="316" t="s">
        <v>187</v>
      </c>
      <c r="C253" s="316"/>
      <c r="D253" s="316"/>
      <c r="E253" s="316"/>
      <c r="F253" s="316"/>
      <c r="G253" s="316"/>
      <c r="H253" s="316"/>
      <c r="I253" s="316"/>
      <c r="J253" s="316"/>
      <c r="K253" s="316"/>
      <c r="L253" s="316"/>
      <c r="M253" s="16">
        <v>623</v>
      </c>
      <c r="N253" s="21">
        <f>'Data Form'!N252</f>
        <v>0</v>
      </c>
      <c r="O253" s="303"/>
      <c r="P253" s="304"/>
      <c r="Q253" s="304"/>
      <c r="R253" s="304"/>
      <c r="S253" s="304"/>
      <c r="T253" s="304"/>
    </row>
    <row r="254" spans="1:20" ht="27" customHeight="1" x14ac:dyDescent="0.25">
      <c r="B254" s="316" t="s">
        <v>334</v>
      </c>
      <c r="C254" s="316"/>
      <c r="D254" s="316"/>
      <c r="E254" s="316"/>
      <c r="F254" s="316"/>
      <c r="G254" s="316"/>
      <c r="H254" s="316"/>
      <c r="I254" s="316"/>
      <c r="J254" s="316"/>
      <c r="K254" s="316"/>
      <c r="L254" s="316"/>
      <c r="M254" s="16">
        <v>624</v>
      </c>
      <c r="N254" s="21">
        <f>SUM(N245+N248+N249+N250+N251+N252+N253)</f>
        <v>0</v>
      </c>
      <c r="O254" s="303"/>
      <c r="P254" s="304"/>
      <c r="Q254" s="304"/>
      <c r="R254" s="304"/>
      <c r="S254" s="304"/>
      <c r="T254" s="304"/>
    </row>
    <row r="255" spans="1:20" ht="27" customHeight="1" x14ac:dyDescent="0.25">
      <c r="B255" s="116" t="s">
        <v>149</v>
      </c>
      <c r="C255" s="333"/>
      <c r="D255" s="333"/>
      <c r="E255" s="333"/>
      <c r="F255" s="333"/>
      <c r="G255" s="333"/>
      <c r="H255" s="333"/>
      <c r="I255" s="333"/>
      <c r="J255" s="333"/>
      <c r="K255" s="333"/>
      <c r="L255" s="333"/>
      <c r="M255" s="333"/>
      <c r="N255" s="334"/>
      <c r="O255" s="303"/>
      <c r="P255" s="304"/>
      <c r="Q255" s="304"/>
      <c r="R255" s="304"/>
      <c r="S255" s="304"/>
      <c r="T255" s="304"/>
    </row>
    <row r="256" spans="1:20" ht="27" customHeight="1" x14ac:dyDescent="0.25">
      <c r="B256" s="328" t="s">
        <v>150</v>
      </c>
      <c r="C256" s="328"/>
      <c r="D256" s="328"/>
      <c r="E256" s="328"/>
      <c r="F256" s="328"/>
      <c r="G256" s="328"/>
      <c r="H256" s="328"/>
      <c r="I256" s="328"/>
      <c r="J256" s="328"/>
      <c r="K256" s="328"/>
      <c r="L256" s="328"/>
      <c r="M256" s="16">
        <v>626</v>
      </c>
      <c r="N256" s="21">
        <f>'Data Form'!N255</f>
        <v>0</v>
      </c>
      <c r="O256" s="303"/>
      <c r="P256" s="304"/>
      <c r="Q256" s="304"/>
      <c r="R256" s="304"/>
      <c r="S256" s="304"/>
      <c r="T256" s="304"/>
    </row>
    <row r="257" spans="2:20" ht="27" customHeight="1" x14ac:dyDescent="0.25">
      <c r="B257" s="316" t="s">
        <v>151</v>
      </c>
      <c r="C257" s="316"/>
      <c r="D257" s="316"/>
      <c r="E257" s="316"/>
      <c r="F257" s="316"/>
      <c r="G257" s="316"/>
      <c r="H257" s="316"/>
      <c r="I257" s="316"/>
      <c r="J257" s="316"/>
      <c r="K257" s="316"/>
      <c r="L257" s="316"/>
      <c r="M257" s="16">
        <v>628</v>
      </c>
      <c r="N257" s="21">
        <f>'Data Form'!N256</f>
        <v>0</v>
      </c>
      <c r="O257" s="303"/>
      <c r="P257" s="304"/>
      <c r="Q257" s="304"/>
      <c r="R257" s="304"/>
      <c r="S257" s="304"/>
      <c r="T257" s="304"/>
    </row>
    <row r="258" spans="2:20" ht="27" customHeight="1" x14ac:dyDescent="0.25">
      <c r="B258" s="316" t="s">
        <v>152</v>
      </c>
      <c r="C258" s="316"/>
      <c r="D258" s="316"/>
      <c r="E258" s="316"/>
      <c r="F258" s="316"/>
      <c r="G258" s="316"/>
      <c r="H258" s="316"/>
      <c r="I258" s="316"/>
      <c r="J258" s="316"/>
      <c r="K258" s="316"/>
      <c r="L258" s="316"/>
      <c r="M258" s="16">
        <v>630</v>
      </c>
      <c r="N258" s="21">
        <f>'Data Form'!N257</f>
        <v>0</v>
      </c>
      <c r="O258" s="303"/>
      <c r="P258" s="304"/>
      <c r="Q258" s="304"/>
      <c r="R258" s="304"/>
      <c r="S258" s="304"/>
      <c r="T258" s="304"/>
    </row>
    <row r="259" spans="2:20" ht="27" customHeight="1" x14ac:dyDescent="0.25">
      <c r="B259" s="316" t="s">
        <v>153</v>
      </c>
      <c r="C259" s="316"/>
      <c r="D259" s="316"/>
      <c r="E259" s="316"/>
      <c r="F259" s="316"/>
      <c r="G259" s="316"/>
      <c r="H259" s="316"/>
      <c r="I259" s="316"/>
      <c r="J259" s="316"/>
      <c r="K259" s="316"/>
      <c r="L259" s="316"/>
      <c r="M259" s="16">
        <v>632</v>
      </c>
      <c r="N259" s="21">
        <f>'Data Form'!N258</f>
        <v>0</v>
      </c>
      <c r="O259" s="303"/>
      <c r="P259" s="304"/>
      <c r="Q259" s="304"/>
      <c r="R259" s="304"/>
      <c r="S259" s="304"/>
      <c r="T259" s="304"/>
    </row>
    <row r="260" spans="2:20" ht="27" customHeight="1" x14ac:dyDescent="0.25">
      <c r="B260" s="316" t="s">
        <v>154</v>
      </c>
      <c r="C260" s="316"/>
      <c r="D260" s="316"/>
      <c r="E260" s="316"/>
      <c r="F260" s="316"/>
      <c r="G260" s="316"/>
      <c r="H260" s="316"/>
      <c r="I260" s="316"/>
      <c r="J260" s="316"/>
      <c r="K260" s="316"/>
      <c r="L260" s="316"/>
      <c r="M260" s="16">
        <v>634</v>
      </c>
      <c r="N260" s="21">
        <f>'Data Form'!N259</f>
        <v>0</v>
      </c>
      <c r="O260" s="303"/>
      <c r="P260" s="304"/>
      <c r="Q260" s="304"/>
      <c r="R260" s="304"/>
      <c r="S260" s="304"/>
      <c r="T260" s="304"/>
    </row>
    <row r="261" spans="2:20" ht="27" customHeight="1" x14ac:dyDescent="0.25">
      <c r="B261" s="316" t="s">
        <v>155</v>
      </c>
      <c r="C261" s="316"/>
      <c r="D261" s="316"/>
      <c r="E261" s="316"/>
      <c r="F261" s="316"/>
      <c r="G261" s="316"/>
      <c r="H261" s="316"/>
      <c r="I261" s="316"/>
      <c r="J261" s="316"/>
      <c r="K261" s="316"/>
      <c r="L261" s="316"/>
      <c r="M261" s="16">
        <v>636</v>
      </c>
      <c r="N261" s="21">
        <f>'Data Form'!N260</f>
        <v>0</v>
      </c>
      <c r="O261" s="303"/>
      <c r="P261" s="304"/>
      <c r="Q261" s="304"/>
      <c r="R261" s="304"/>
      <c r="S261" s="304"/>
      <c r="T261" s="304"/>
    </row>
    <row r="262" spans="2:20" ht="27" customHeight="1" x14ac:dyDescent="0.25">
      <c r="B262" s="316" t="s">
        <v>156</v>
      </c>
      <c r="C262" s="316"/>
      <c r="D262" s="316"/>
      <c r="E262" s="316"/>
      <c r="F262" s="316"/>
      <c r="G262" s="316"/>
      <c r="H262" s="316"/>
      <c r="I262" s="316"/>
      <c r="J262" s="316"/>
      <c r="K262" s="316"/>
      <c r="L262" s="316"/>
      <c r="M262" s="16">
        <v>638</v>
      </c>
      <c r="N262" s="21">
        <f>'Data Form'!N261</f>
        <v>0</v>
      </c>
      <c r="O262" s="303"/>
      <c r="P262" s="304"/>
      <c r="Q262" s="304"/>
      <c r="R262" s="304"/>
      <c r="S262" s="304"/>
      <c r="T262" s="304"/>
    </row>
    <row r="263" spans="2:20" ht="27" customHeight="1" x14ac:dyDescent="0.25">
      <c r="B263" s="316" t="s">
        <v>157</v>
      </c>
      <c r="C263" s="316"/>
      <c r="D263" s="316"/>
      <c r="E263" s="316"/>
      <c r="F263" s="316"/>
      <c r="G263" s="316"/>
      <c r="H263" s="316"/>
      <c r="I263" s="316"/>
      <c r="J263" s="316"/>
      <c r="K263" s="316"/>
      <c r="L263" s="316"/>
      <c r="M263" s="16">
        <v>640</v>
      </c>
      <c r="N263" s="21">
        <f>'Data Form'!N262</f>
        <v>0</v>
      </c>
      <c r="O263" s="303"/>
      <c r="P263" s="304"/>
      <c r="Q263" s="304"/>
      <c r="R263" s="304"/>
      <c r="S263" s="304"/>
      <c r="T263" s="304"/>
    </row>
    <row r="264" spans="2:20" ht="27" customHeight="1" x14ac:dyDescent="0.25">
      <c r="B264" s="316" t="s">
        <v>158</v>
      </c>
      <c r="C264" s="316"/>
      <c r="D264" s="316"/>
      <c r="E264" s="316"/>
      <c r="F264" s="316"/>
      <c r="G264" s="316"/>
      <c r="H264" s="316"/>
      <c r="I264" s="316"/>
      <c r="J264" s="316"/>
      <c r="K264" s="316"/>
      <c r="L264" s="316"/>
      <c r="M264" s="16">
        <v>642</v>
      </c>
      <c r="N264" s="21">
        <f>'Data Form'!N263</f>
        <v>0</v>
      </c>
      <c r="O264" s="303"/>
      <c r="P264" s="304"/>
      <c r="Q264" s="304"/>
      <c r="R264" s="304"/>
      <c r="S264" s="304"/>
      <c r="T264" s="304"/>
    </row>
    <row r="265" spans="2:20" ht="27" customHeight="1" x14ac:dyDescent="0.25">
      <c r="B265" s="316" t="s">
        <v>159</v>
      </c>
      <c r="C265" s="316"/>
      <c r="D265" s="316"/>
      <c r="E265" s="316"/>
      <c r="F265" s="316"/>
      <c r="G265" s="316"/>
      <c r="H265" s="316"/>
      <c r="I265" s="316"/>
      <c r="J265" s="316"/>
      <c r="K265" s="316"/>
      <c r="L265" s="316"/>
      <c r="M265" s="16">
        <v>644</v>
      </c>
      <c r="N265" s="21">
        <f>'Data Form'!N264</f>
        <v>0</v>
      </c>
      <c r="O265" s="303"/>
      <c r="P265" s="304"/>
      <c r="Q265" s="304"/>
      <c r="R265" s="304"/>
      <c r="S265" s="304"/>
      <c r="T265" s="304"/>
    </row>
    <row r="266" spans="2:20" ht="27" customHeight="1" x14ac:dyDescent="0.25">
      <c r="B266" s="316" t="s">
        <v>160</v>
      </c>
      <c r="C266" s="316"/>
      <c r="D266" s="316"/>
      <c r="E266" s="316"/>
      <c r="F266" s="316"/>
      <c r="G266" s="316"/>
      <c r="H266" s="316"/>
      <c r="I266" s="316"/>
      <c r="J266" s="316"/>
      <c r="K266" s="316"/>
      <c r="L266" s="316"/>
      <c r="M266" s="16">
        <v>646</v>
      </c>
      <c r="N266" s="21">
        <f>'Data Form'!N265</f>
        <v>0</v>
      </c>
      <c r="O266" s="303"/>
      <c r="P266" s="304"/>
      <c r="Q266" s="304"/>
      <c r="R266" s="304"/>
      <c r="S266" s="304"/>
      <c r="T266" s="304"/>
    </row>
    <row r="267" spans="2:20" ht="27" customHeight="1" x14ac:dyDescent="0.25">
      <c r="B267" s="316" t="s">
        <v>44</v>
      </c>
      <c r="C267" s="316"/>
      <c r="D267" s="316"/>
      <c r="E267" s="316"/>
      <c r="F267" s="316"/>
      <c r="G267" s="316"/>
      <c r="H267" s="316"/>
      <c r="I267" s="316"/>
      <c r="J267" s="316"/>
      <c r="K267" s="316"/>
      <c r="L267" s="316"/>
      <c r="M267" s="16">
        <v>647</v>
      </c>
      <c r="N267" s="21">
        <f>'Data Form'!N266</f>
        <v>0</v>
      </c>
      <c r="O267" s="303"/>
      <c r="P267" s="304"/>
      <c r="Q267" s="304"/>
      <c r="R267" s="304"/>
      <c r="S267" s="304"/>
      <c r="T267" s="304"/>
    </row>
    <row r="268" spans="2:20" ht="27" customHeight="1" x14ac:dyDescent="0.25">
      <c r="B268" s="316" t="s">
        <v>51</v>
      </c>
      <c r="C268" s="316"/>
      <c r="D268" s="316"/>
      <c r="E268" s="316"/>
      <c r="F268" s="316"/>
      <c r="G268" s="316"/>
      <c r="H268" s="316"/>
      <c r="I268" s="316"/>
      <c r="J268" s="316"/>
      <c r="K268" s="316"/>
      <c r="L268" s="316"/>
      <c r="M268" s="16">
        <v>648</v>
      </c>
      <c r="N268" s="21">
        <f>'Data Form'!N267</f>
        <v>0</v>
      </c>
      <c r="O268" s="303"/>
      <c r="P268" s="304"/>
      <c r="Q268" s="304"/>
      <c r="R268" s="304"/>
      <c r="S268" s="304"/>
      <c r="T268" s="304"/>
    </row>
    <row r="269" spans="2:20" ht="27" customHeight="1" x14ac:dyDescent="0.25">
      <c r="B269" s="316" t="s">
        <v>1036</v>
      </c>
      <c r="C269" s="316"/>
      <c r="D269" s="316"/>
      <c r="E269" s="316"/>
      <c r="F269" s="316"/>
      <c r="G269" s="316"/>
      <c r="H269" s="316"/>
      <c r="I269" s="316"/>
      <c r="J269" s="316"/>
      <c r="K269" s="316"/>
      <c r="L269" s="316"/>
      <c r="M269" s="16">
        <v>650</v>
      </c>
      <c r="N269" s="21">
        <f>SUM(N256:N268)</f>
        <v>0</v>
      </c>
      <c r="O269" s="303"/>
      <c r="P269" s="304"/>
      <c r="Q269" s="304"/>
      <c r="R269" s="304"/>
      <c r="S269" s="304"/>
      <c r="T269" s="304"/>
    </row>
    <row r="270" spans="2:20" ht="27" customHeight="1" x14ac:dyDescent="0.25">
      <c r="B270" s="316" t="s">
        <v>1035</v>
      </c>
      <c r="C270" s="316"/>
      <c r="D270" s="316"/>
      <c r="E270" s="316"/>
      <c r="F270" s="316"/>
      <c r="G270" s="316"/>
      <c r="H270" s="316"/>
      <c r="I270" s="316"/>
      <c r="J270" s="316"/>
      <c r="K270" s="316"/>
      <c r="L270" s="316"/>
      <c r="M270" s="16">
        <v>651</v>
      </c>
      <c r="N270" s="21">
        <f>IF(N254-N269&lt;=0,0,N254-N269)</f>
        <v>0</v>
      </c>
      <c r="O270" s="303"/>
      <c r="P270" s="304"/>
      <c r="Q270" s="304"/>
      <c r="R270" s="304"/>
      <c r="S270" s="304"/>
      <c r="T270" s="304"/>
    </row>
    <row r="271" spans="2:20" ht="27" customHeight="1" x14ac:dyDescent="0.25">
      <c r="B271" s="318" t="s">
        <v>161</v>
      </c>
      <c r="C271" s="318"/>
      <c r="D271" s="318"/>
      <c r="E271" s="318"/>
      <c r="F271" s="318"/>
      <c r="G271" s="318"/>
      <c r="H271" s="318"/>
      <c r="I271" s="318"/>
      <c r="J271" s="318"/>
      <c r="K271" s="318"/>
      <c r="L271" s="318"/>
      <c r="M271" s="16">
        <v>652</v>
      </c>
      <c r="N271" s="21">
        <f>IF(N254-N269&gt;=0,0,N269-N254)</f>
        <v>0</v>
      </c>
      <c r="O271" s="303"/>
      <c r="P271" s="304"/>
      <c r="Q271" s="304"/>
      <c r="R271" s="304"/>
      <c r="S271" s="304"/>
      <c r="T271" s="304"/>
    </row>
    <row r="272" spans="2:20" ht="27" customHeight="1" x14ac:dyDescent="0.25">
      <c r="B272" s="329" t="s">
        <v>162</v>
      </c>
      <c r="C272" s="329"/>
      <c r="D272" s="329"/>
      <c r="E272" s="329"/>
      <c r="F272" s="329"/>
      <c r="G272" s="329"/>
      <c r="H272" s="329"/>
      <c r="I272" s="329"/>
      <c r="J272" s="329"/>
      <c r="K272" s="329"/>
      <c r="L272" s="329"/>
      <c r="M272" s="329"/>
      <c r="N272" s="329"/>
      <c r="O272" s="303"/>
      <c r="P272" s="304"/>
      <c r="Q272" s="304"/>
      <c r="R272" s="304"/>
      <c r="S272" s="304"/>
      <c r="T272" s="304"/>
    </row>
    <row r="273" spans="2:20" ht="27" customHeight="1" x14ac:dyDescent="0.25">
      <c r="B273" s="116" t="s">
        <v>163</v>
      </c>
      <c r="C273" s="333"/>
      <c r="D273" s="333"/>
      <c r="E273" s="333"/>
      <c r="F273" s="333"/>
      <c r="G273" s="333"/>
      <c r="H273" s="333"/>
      <c r="I273" s="333"/>
      <c r="J273" s="333"/>
      <c r="K273" s="333"/>
      <c r="L273" s="333"/>
      <c r="M273" s="333"/>
      <c r="N273" s="334"/>
      <c r="O273" s="303"/>
      <c r="P273" s="304"/>
      <c r="Q273" s="304"/>
      <c r="R273" s="304"/>
      <c r="S273" s="304"/>
      <c r="T273" s="304"/>
    </row>
    <row r="274" spans="2:20" ht="27" customHeight="1" x14ac:dyDescent="0.25">
      <c r="B274" s="316" t="s">
        <v>164</v>
      </c>
      <c r="C274" s="316"/>
      <c r="D274" s="316"/>
      <c r="E274" s="316"/>
      <c r="F274" s="316"/>
      <c r="G274" s="316"/>
      <c r="H274" s="316"/>
      <c r="I274" s="316"/>
      <c r="J274" s="316"/>
      <c r="K274" s="316"/>
      <c r="L274" s="316"/>
      <c r="M274" s="86">
        <v>700</v>
      </c>
      <c r="N274" s="21">
        <f>'Data Form'!N273</f>
        <v>0</v>
      </c>
      <c r="O274" s="303"/>
      <c r="P274" s="304"/>
      <c r="Q274" s="304"/>
      <c r="R274" s="304"/>
      <c r="S274" s="304"/>
      <c r="T274" s="304"/>
    </row>
    <row r="275" spans="2:20" ht="27" customHeight="1" x14ac:dyDescent="0.25">
      <c r="B275" s="316" t="s">
        <v>165</v>
      </c>
      <c r="C275" s="316"/>
      <c r="D275" s="316"/>
      <c r="E275" s="316"/>
      <c r="F275" s="316"/>
      <c r="G275" s="316"/>
      <c r="H275" s="316"/>
      <c r="I275" s="316"/>
      <c r="J275" s="316"/>
      <c r="K275" s="316"/>
      <c r="L275" s="316"/>
      <c r="M275" s="16">
        <v>702</v>
      </c>
      <c r="N275" s="21">
        <f>'Data Form'!N274</f>
        <v>0</v>
      </c>
      <c r="O275" s="303"/>
      <c r="P275" s="304"/>
      <c r="Q275" s="304"/>
      <c r="R275" s="304"/>
      <c r="S275" s="304"/>
      <c r="T275" s="304"/>
    </row>
    <row r="276" spans="2:20" ht="27" customHeight="1" x14ac:dyDescent="0.25">
      <c r="B276" s="316" t="s">
        <v>166</v>
      </c>
      <c r="C276" s="316"/>
      <c r="D276" s="316"/>
      <c r="E276" s="316"/>
      <c r="F276" s="316"/>
      <c r="G276" s="316"/>
      <c r="H276" s="316"/>
      <c r="I276" s="316"/>
      <c r="J276" s="316"/>
      <c r="K276" s="316"/>
      <c r="L276" s="316"/>
      <c r="M276" s="16">
        <v>704</v>
      </c>
      <c r="N276" s="21">
        <f>'Data Form'!N275</f>
        <v>0</v>
      </c>
      <c r="O276" s="303"/>
      <c r="P276" s="304"/>
      <c r="Q276" s="304"/>
      <c r="R276" s="304"/>
      <c r="S276" s="304"/>
      <c r="T276" s="304"/>
    </row>
    <row r="277" spans="2:20" ht="27" customHeight="1" x14ac:dyDescent="0.25">
      <c r="B277" s="316" t="s">
        <v>167</v>
      </c>
      <c r="C277" s="316"/>
      <c r="D277" s="316"/>
      <c r="E277" s="316"/>
      <c r="F277" s="316"/>
      <c r="G277" s="316"/>
      <c r="H277" s="316"/>
      <c r="I277" s="316"/>
      <c r="J277" s="316"/>
      <c r="K277" s="316"/>
      <c r="L277" s="316"/>
      <c r="M277" s="16">
        <v>706</v>
      </c>
      <c r="N277" s="21">
        <f>'Data Form'!N276</f>
        <v>0</v>
      </c>
      <c r="O277" s="303"/>
      <c r="P277" s="304"/>
      <c r="Q277" s="304"/>
      <c r="R277" s="304"/>
      <c r="S277" s="304"/>
      <c r="T277" s="304"/>
    </row>
    <row r="278" spans="2:20" ht="27" customHeight="1" x14ac:dyDescent="0.25">
      <c r="B278" s="316" t="s">
        <v>1037</v>
      </c>
      <c r="C278" s="316"/>
      <c r="D278" s="316"/>
      <c r="E278" s="316"/>
      <c r="F278" s="316"/>
      <c r="G278" s="316"/>
      <c r="H278" s="316"/>
      <c r="I278" s="316"/>
      <c r="J278" s="316"/>
      <c r="K278" s="316"/>
      <c r="L278" s="316"/>
      <c r="M278" s="16">
        <v>708</v>
      </c>
      <c r="N278" s="21">
        <f>SUM(N275+N276-N277)</f>
        <v>0</v>
      </c>
      <c r="O278" s="303"/>
      <c r="P278" s="304"/>
      <c r="Q278" s="304"/>
      <c r="R278" s="304"/>
      <c r="S278" s="304"/>
      <c r="T278" s="304"/>
    </row>
    <row r="279" spans="2:20" ht="27" customHeight="1" x14ac:dyDescent="0.25">
      <c r="B279" s="316" t="s">
        <v>1038</v>
      </c>
      <c r="C279" s="316"/>
      <c r="D279" s="316"/>
      <c r="E279" s="316"/>
      <c r="F279" s="316"/>
      <c r="G279" s="316"/>
      <c r="H279" s="316"/>
      <c r="I279" s="316"/>
      <c r="J279" s="316"/>
      <c r="K279" s="316"/>
      <c r="L279" s="316"/>
      <c r="M279" s="16">
        <v>709</v>
      </c>
      <c r="N279" s="21">
        <f>SUM(N274-N278)</f>
        <v>0</v>
      </c>
      <c r="O279" s="303"/>
      <c r="P279" s="304"/>
      <c r="Q279" s="304"/>
      <c r="R279" s="304"/>
      <c r="S279" s="304"/>
      <c r="T279" s="304"/>
    </row>
    <row r="280" spans="2:20" ht="27" customHeight="1" x14ac:dyDescent="0.25">
      <c r="B280" s="316" t="s">
        <v>168</v>
      </c>
      <c r="C280" s="316"/>
      <c r="D280" s="316"/>
      <c r="E280" s="316"/>
      <c r="F280" s="316"/>
      <c r="G280" s="316"/>
      <c r="H280" s="316"/>
      <c r="I280" s="316"/>
      <c r="J280" s="316"/>
      <c r="K280" s="316"/>
      <c r="L280" s="316"/>
      <c r="M280" s="16">
        <v>710</v>
      </c>
      <c r="N280" s="21">
        <f>'Data Form'!N279</f>
        <v>0</v>
      </c>
      <c r="O280" s="303"/>
      <c r="P280" s="304"/>
      <c r="Q280" s="304"/>
      <c r="R280" s="304"/>
      <c r="S280" s="304"/>
      <c r="T280" s="304"/>
    </row>
    <row r="281" spans="2:20" ht="27" customHeight="1" x14ac:dyDescent="0.25">
      <c r="B281" s="316" t="s">
        <v>169</v>
      </c>
      <c r="C281" s="316"/>
      <c r="D281" s="316"/>
      <c r="E281" s="316"/>
      <c r="F281" s="316"/>
      <c r="G281" s="316"/>
      <c r="H281" s="316"/>
      <c r="I281" s="316"/>
      <c r="J281" s="316"/>
      <c r="K281" s="316"/>
      <c r="L281" s="316"/>
      <c r="M281" s="16">
        <v>711</v>
      </c>
      <c r="N281" s="21">
        <f>'Data Form'!N280</f>
        <v>0</v>
      </c>
      <c r="O281" s="303"/>
      <c r="P281" s="304"/>
      <c r="Q281" s="304"/>
      <c r="R281" s="304"/>
      <c r="S281" s="304"/>
      <c r="T281" s="304"/>
    </row>
    <row r="282" spans="2:20" ht="27" customHeight="1" x14ac:dyDescent="0.25">
      <c r="B282" s="316" t="s">
        <v>1034</v>
      </c>
      <c r="C282" s="316"/>
      <c r="D282" s="316"/>
      <c r="E282" s="316"/>
      <c r="F282" s="316"/>
      <c r="G282" s="316"/>
      <c r="H282" s="316"/>
      <c r="I282" s="316"/>
      <c r="J282" s="316"/>
      <c r="K282" s="316"/>
      <c r="L282" s="316"/>
      <c r="M282" s="16">
        <v>712</v>
      </c>
      <c r="N282" s="26">
        <f>SUM(N279:N281)</f>
        <v>0</v>
      </c>
      <c r="O282" s="303"/>
      <c r="P282" s="304"/>
      <c r="Q282" s="304"/>
      <c r="R282" s="304"/>
      <c r="S282" s="304"/>
      <c r="T282" s="304"/>
    </row>
    <row r="283" spans="2:20" ht="27" customHeight="1" x14ac:dyDescent="0.25">
      <c r="B283" s="116" t="s">
        <v>30</v>
      </c>
      <c r="C283" s="335"/>
      <c r="D283" s="335"/>
      <c r="E283" s="335"/>
      <c r="F283" s="335"/>
      <c r="G283" s="335"/>
      <c r="H283" s="335"/>
      <c r="I283" s="335"/>
      <c r="J283" s="335"/>
      <c r="K283" s="335"/>
      <c r="L283" s="335"/>
      <c r="M283" s="335"/>
      <c r="N283" s="336"/>
      <c r="O283" s="303"/>
      <c r="P283" s="304"/>
      <c r="Q283" s="304"/>
      <c r="R283" s="304"/>
      <c r="S283" s="304"/>
      <c r="T283" s="304"/>
    </row>
    <row r="284" spans="2:20" ht="27" customHeight="1" x14ac:dyDescent="0.25">
      <c r="B284" s="316" t="s">
        <v>170</v>
      </c>
      <c r="C284" s="316"/>
      <c r="D284" s="316"/>
      <c r="E284" s="316"/>
      <c r="F284" s="316"/>
      <c r="G284" s="316"/>
      <c r="H284" s="316"/>
      <c r="I284" s="316"/>
      <c r="J284" s="316"/>
      <c r="K284" s="316"/>
      <c r="L284" s="316"/>
      <c r="M284" s="16">
        <v>714</v>
      </c>
      <c r="N284" s="21">
        <f>'Data Form'!N283</f>
        <v>0</v>
      </c>
      <c r="O284" s="303"/>
      <c r="P284" s="304"/>
      <c r="Q284" s="304"/>
      <c r="R284" s="304"/>
      <c r="S284" s="304"/>
      <c r="T284" s="304"/>
    </row>
    <row r="285" spans="2:20" ht="27" customHeight="1" x14ac:dyDescent="0.25">
      <c r="B285" s="316" t="s">
        <v>171</v>
      </c>
      <c r="C285" s="316"/>
      <c r="D285" s="316"/>
      <c r="E285" s="316"/>
      <c r="F285" s="316"/>
      <c r="G285" s="316"/>
      <c r="H285" s="316"/>
      <c r="I285" s="316"/>
      <c r="J285" s="316"/>
      <c r="K285" s="316"/>
      <c r="L285" s="316"/>
      <c r="M285" s="16">
        <v>716</v>
      </c>
      <c r="N285" s="21">
        <f>'Data Form'!N284</f>
        <v>0</v>
      </c>
      <c r="O285" s="303"/>
      <c r="P285" s="304"/>
      <c r="Q285" s="304"/>
      <c r="R285" s="304"/>
      <c r="S285" s="304"/>
      <c r="T285" s="304"/>
    </row>
    <row r="286" spans="2:20" ht="27" customHeight="1" x14ac:dyDescent="0.25">
      <c r="B286" s="316" t="s">
        <v>172</v>
      </c>
      <c r="C286" s="316"/>
      <c r="D286" s="316"/>
      <c r="E286" s="316"/>
      <c r="F286" s="316"/>
      <c r="G286" s="316"/>
      <c r="H286" s="316"/>
      <c r="I286" s="316"/>
      <c r="J286" s="316"/>
      <c r="K286" s="316"/>
      <c r="L286" s="316"/>
      <c r="M286" s="16">
        <v>720</v>
      </c>
      <c r="N286" s="21">
        <f>'Data Form'!N285</f>
        <v>0</v>
      </c>
      <c r="O286" s="303"/>
      <c r="P286" s="304"/>
      <c r="Q286" s="304"/>
      <c r="R286" s="304"/>
      <c r="S286" s="304"/>
      <c r="T286" s="304"/>
    </row>
    <row r="287" spans="2:20" ht="27" customHeight="1" x14ac:dyDescent="0.25">
      <c r="B287" s="316" t="s">
        <v>43</v>
      </c>
      <c r="C287" s="316"/>
      <c r="D287" s="316"/>
      <c r="E287" s="316"/>
      <c r="F287" s="316"/>
      <c r="G287" s="316"/>
      <c r="H287" s="316"/>
      <c r="I287" s="316"/>
      <c r="J287" s="316"/>
      <c r="K287" s="316"/>
      <c r="L287" s="316"/>
      <c r="M287" s="16">
        <v>722</v>
      </c>
      <c r="N287" s="21">
        <f>'Data Form'!N286</f>
        <v>0</v>
      </c>
      <c r="O287" s="303"/>
      <c r="P287" s="304"/>
      <c r="Q287" s="304"/>
      <c r="R287" s="304"/>
      <c r="S287" s="304"/>
      <c r="T287" s="304"/>
    </row>
    <row r="288" spans="2:20" ht="27" customHeight="1" x14ac:dyDescent="0.25">
      <c r="B288" s="316" t="s">
        <v>173</v>
      </c>
      <c r="C288" s="316"/>
      <c r="D288" s="316"/>
      <c r="E288" s="316"/>
      <c r="F288" s="316"/>
      <c r="G288" s="316"/>
      <c r="H288" s="316"/>
      <c r="I288" s="316"/>
      <c r="J288" s="316"/>
      <c r="K288" s="316"/>
      <c r="L288" s="316"/>
      <c r="M288" s="16">
        <v>724</v>
      </c>
      <c r="N288" s="21">
        <f>'Data Form'!N287</f>
        <v>0</v>
      </c>
      <c r="O288" s="303"/>
      <c r="P288" s="304"/>
      <c r="Q288" s="304"/>
      <c r="R288" s="304"/>
      <c r="S288" s="304"/>
      <c r="T288" s="304"/>
    </row>
    <row r="289" spans="2:20" ht="27" customHeight="1" x14ac:dyDescent="0.25">
      <c r="B289" s="316" t="s">
        <v>174</v>
      </c>
      <c r="C289" s="316"/>
      <c r="D289" s="316"/>
      <c r="E289" s="316"/>
      <c r="F289" s="316"/>
      <c r="G289" s="316"/>
      <c r="H289" s="316"/>
      <c r="I289" s="316"/>
      <c r="J289" s="316"/>
      <c r="K289" s="316"/>
      <c r="L289" s="316"/>
      <c r="M289" s="16">
        <v>726</v>
      </c>
      <c r="N289" s="21">
        <f>'Data Form'!N288</f>
        <v>0</v>
      </c>
      <c r="O289" s="303"/>
      <c r="P289" s="304"/>
      <c r="Q289" s="304"/>
      <c r="R289" s="304"/>
      <c r="S289" s="304"/>
      <c r="T289" s="304"/>
    </row>
    <row r="290" spans="2:20" ht="27" customHeight="1" x14ac:dyDescent="0.25">
      <c r="B290" s="316" t="s">
        <v>175</v>
      </c>
      <c r="C290" s="316"/>
      <c r="D290" s="316"/>
      <c r="E290" s="316"/>
      <c r="F290" s="316"/>
      <c r="G290" s="316"/>
      <c r="H290" s="316"/>
      <c r="I290" s="316"/>
      <c r="J290" s="316"/>
      <c r="K290" s="316"/>
      <c r="L290" s="316"/>
      <c r="M290" s="16">
        <v>728</v>
      </c>
      <c r="N290" s="21">
        <f>'Data Form'!N289</f>
        <v>0</v>
      </c>
      <c r="O290" s="303"/>
      <c r="P290" s="304"/>
      <c r="Q290" s="304"/>
      <c r="R290" s="304"/>
      <c r="S290" s="304"/>
      <c r="T290" s="304"/>
    </row>
    <row r="291" spans="2:20" ht="27" customHeight="1" x14ac:dyDescent="0.25">
      <c r="B291" s="316" t="s">
        <v>176</v>
      </c>
      <c r="C291" s="316"/>
      <c r="D291" s="316"/>
      <c r="E291" s="316"/>
      <c r="F291" s="316"/>
      <c r="G291" s="316"/>
      <c r="H291" s="316"/>
      <c r="I291" s="316"/>
      <c r="J291" s="316"/>
      <c r="K291" s="316"/>
      <c r="L291" s="316"/>
      <c r="M291" s="16">
        <v>730</v>
      </c>
      <c r="N291" s="21">
        <f>'Data Form'!N290</f>
        <v>0</v>
      </c>
      <c r="O291" s="303"/>
      <c r="P291" s="304"/>
      <c r="Q291" s="304"/>
      <c r="R291" s="304"/>
      <c r="S291" s="304"/>
      <c r="T291" s="304"/>
    </row>
    <row r="292" spans="2:20" ht="27" customHeight="1" x14ac:dyDescent="0.25">
      <c r="B292" s="316" t="s">
        <v>177</v>
      </c>
      <c r="C292" s="316"/>
      <c r="D292" s="316"/>
      <c r="E292" s="316"/>
      <c r="F292" s="316"/>
      <c r="G292" s="316"/>
      <c r="H292" s="316"/>
      <c r="I292" s="316"/>
      <c r="J292" s="316"/>
      <c r="K292" s="316"/>
      <c r="L292" s="316"/>
      <c r="M292" s="16">
        <v>732</v>
      </c>
      <c r="N292" s="21">
        <f>'Data Form'!N291</f>
        <v>0</v>
      </c>
      <c r="O292" s="303"/>
      <c r="P292" s="304"/>
      <c r="Q292" s="304"/>
      <c r="R292" s="304"/>
      <c r="S292" s="304"/>
      <c r="T292" s="304"/>
    </row>
    <row r="293" spans="2:20" ht="27" customHeight="1" x14ac:dyDescent="0.25">
      <c r="B293" s="316" t="s">
        <v>178</v>
      </c>
      <c r="C293" s="316"/>
      <c r="D293" s="316"/>
      <c r="E293" s="316"/>
      <c r="F293" s="316"/>
      <c r="G293" s="316"/>
      <c r="H293" s="316"/>
      <c r="I293" s="316"/>
      <c r="J293" s="316"/>
      <c r="K293" s="316"/>
      <c r="L293" s="316"/>
      <c r="M293" s="16">
        <v>734</v>
      </c>
      <c r="N293" s="21">
        <f>'Data Form'!N292</f>
        <v>0</v>
      </c>
      <c r="O293" s="303"/>
      <c r="P293" s="304"/>
      <c r="Q293" s="304"/>
      <c r="R293" s="304"/>
      <c r="S293" s="304"/>
      <c r="T293" s="304"/>
    </row>
    <row r="294" spans="2:20" ht="27" customHeight="1" x14ac:dyDescent="0.25">
      <c r="B294" s="316" t="s">
        <v>179</v>
      </c>
      <c r="C294" s="316"/>
      <c r="D294" s="316"/>
      <c r="E294" s="316"/>
      <c r="F294" s="316"/>
      <c r="G294" s="316"/>
      <c r="H294" s="316"/>
      <c r="I294" s="316"/>
      <c r="J294" s="316"/>
      <c r="K294" s="316"/>
      <c r="L294" s="316"/>
      <c r="M294" s="16">
        <v>735</v>
      </c>
      <c r="N294" s="21">
        <f>'Data Form'!N293</f>
        <v>0</v>
      </c>
      <c r="O294" s="303"/>
      <c r="P294" s="304"/>
      <c r="Q294" s="304"/>
      <c r="R294" s="304"/>
      <c r="S294" s="304"/>
      <c r="T294" s="304"/>
    </row>
    <row r="295" spans="2:20" ht="27" customHeight="1" x14ac:dyDescent="0.25">
      <c r="B295" s="316" t="s">
        <v>159</v>
      </c>
      <c r="C295" s="316"/>
      <c r="D295" s="316"/>
      <c r="E295" s="316"/>
      <c r="F295" s="316"/>
      <c r="G295" s="316"/>
      <c r="H295" s="316"/>
      <c r="I295" s="316"/>
      <c r="J295" s="316"/>
      <c r="K295" s="316"/>
      <c r="L295" s="316"/>
      <c r="M295" s="16">
        <v>736</v>
      </c>
      <c r="N295" s="21">
        <f>'Data Form'!N294</f>
        <v>0</v>
      </c>
      <c r="O295" s="303"/>
      <c r="P295" s="304"/>
      <c r="Q295" s="304"/>
      <c r="R295" s="304"/>
      <c r="S295" s="304"/>
      <c r="T295" s="304"/>
    </row>
    <row r="296" spans="2:20" ht="27" customHeight="1" x14ac:dyDescent="0.25">
      <c r="B296" s="316" t="s">
        <v>51</v>
      </c>
      <c r="C296" s="316"/>
      <c r="D296" s="316"/>
      <c r="E296" s="316"/>
      <c r="F296" s="316"/>
      <c r="G296" s="316"/>
      <c r="H296" s="316"/>
      <c r="I296" s="316"/>
      <c r="J296" s="316"/>
      <c r="K296" s="316"/>
      <c r="L296" s="316"/>
      <c r="M296" s="16">
        <v>737</v>
      </c>
      <c r="N296" s="21">
        <f>'Data Form'!N295</f>
        <v>0</v>
      </c>
      <c r="O296" s="303"/>
      <c r="P296" s="304"/>
      <c r="Q296" s="304"/>
      <c r="R296" s="304"/>
      <c r="S296" s="304"/>
      <c r="T296" s="304"/>
    </row>
    <row r="297" spans="2:20" ht="27" customHeight="1" x14ac:dyDescent="0.25">
      <c r="B297" s="316" t="s">
        <v>282</v>
      </c>
      <c r="C297" s="316"/>
      <c r="D297" s="316"/>
      <c r="E297" s="316"/>
      <c r="F297" s="316"/>
      <c r="G297" s="316"/>
      <c r="H297" s="316"/>
      <c r="I297" s="316"/>
      <c r="J297" s="316"/>
      <c r="K297" s="316"/>
      <c r="L297" s="316"/>
      <c r="M297" s="16">
        <v>738</v>
      </c>
      <c r="N297" s="21">
        <f>SUM(N284:N296)</f>
        <v>0</v>
      </c>
      <c r="O297" s="303"/>
      <c r="P297" s="304"/>
      <c r="Q297" s="304"/>
      <c r="R297" s="304"/>
      <c r="S297" s="304"/>
      <c r="T297" s="304"/>
    </row>
    <row r="298" spans="2:20" ht="27" customHeight="1" x14ac:dyDescent="0.25">
      <c r="B298" s="316" t="s">
        <v>283</v>
      </c>
      <c r="C298" s="316"/>
      <c r="D298" s="316"/>
      <c r="E298" s="316"/>
      <c r="F298" s="316"/>
      <c r="G298" s="316"/>
      <c r="H298" s="316"/>
      <c r="I298" s="316"/>
      <c r="J298" s="316"/>
      <c r="K298" s="316"/>
      <c r="L298" s="316"/>
      <c r="M298" s="16">
        <v>739</v>
      </c>
      <c r="N298" s="21">
        <f>IF(N282&gt;=N297,N282-N297,0)</f>
        <v>0</v>
      </c>
      <c r="O298" s="303"/>
      <c r="P298" s="304"/>
      <c r="Q298" s="304"/>
      <c r="R298" s="304"/>
      <c r="S298" s="304"/>
      <c r="T298" s="304"/>
    </row>
    <row r="299" spans="2:20" ht="27" customHeight="1" x14ac:dyDescent="0.25">
      <c r="B299" s="318" t="s">
        <v>180</v>
      </c>
      <c r="C299" s="318"/>
      <c r="D299" s="318"/>
      <c r="E299" s="318"/>
      <c r="F299" s="318"/>
      <c r="G299" s="318"/>
      <c r="H299" s="318"/>
      <c r="I299" s="318"/>
      <c r="J299" s="318"/>
      <c r="K299" s="318"/>
      <c r="L299" s="318"/>
      <c r="M299" s="16">
        <v>740</v>
      </c>
      <c r="N299" s="21">
        <f>IF(N282&gt;N297,0,N282-N297)</f>
        <v>0</v>
      </c>
      <c r="O299" s="303"/>
      <c r="P299" s="304"/>
      <c r="Q299" s="304"/>
      <c r="R299" s="304"/>
      <c r="S299" s="304"/>
      <c r="T299" s="304"/>
    </row>
    <row r="300" spans="2:20" ht="27" customHeight="1" x14ac:dyDescent="0.25">
      <c r="B300" s="318" t="s">
        <v>181</v>
      </c>
      <c r="C300" s="318"/>
      <c r="D300" s="318"/>
      <c r="E300" s="318"/>
      <c r="F300" s="318"/>
      <c r="G300" s="318"/>
      <c r="H300" s="318"/>
      <c r="I300" s="318"/>
      <c r="J300" s="318"/>
      <c r="K300" s="318"/>
      <c r="L300" s="318"/>
      <c r="M300" s="318"/>
      <c r="N300" s="318"/>
      <c r="O300" s="303"/>
      <c r="P300" s="304"/>
      <c r="Q300" s="304"/>
      <c r="R300" s="304"/>
      <c r="S300" s="304"/>
      <c r="T300" s="304"/>
    </row>
    <row r="301" spans="2:20" ht="27" customHeight="1" x14ac:dyDescent="0.25">
      <c r="B301" s="316" t="s">
        <v>284</v>
      </c>
      <c r="C301" s="316"/>
      <c r="D301" s="316"/>
      <c r="E301" s="316"/>
      <c r="F301" s="316"/>
      <c r="G301" s="316"/>
      <c r="H301" s="316"/>
      <c r="I301" s="316"/>
      <c r="J301" s="316"/>
      <c r="K301" s="316"/>
      <c r="L301" s="316"/>
      <c r="M301" s="16">
        <v>741</v>
      </c>
      <c r="N301" s="21">
        <f>'Data Form'!N300</f>
        <v>0</v>
      </c>
      <c r="O301" s="303"/>
      <c r="P301" s="304"/>
      <c r="Q301" s="304"/>
      <c r="R301" s="304"/>
      <c r="S301" s="304"/>
      <c r="T301" s="304"/>
    </row>
    <row r="302" spans="2:20" ht="27" customHeight="1" x14ac:dyDescent="0.25">
      <c r="B302" s="316" t="s">
        <v>285</v>
      </c>
      <c r="C302" s="316"/>
      <c r="D302" s="316"/>
      <c r="E302" s="316"/>
      <c r="F302" s="316"/>
      <c r="G302" s="316"/>
      <c r="H302" s="316"/>
      <c r="I302" s="316"/>
      <c r="J302" s="316"/>
      <c r="K302" s="316"/>
      <c r="L302" s="316"/>
      <c r="M302" s="16">
        <v>742</v>
      </c>
      <c r="N302" s="21">
        <f>'Data Form'!N301</f>
        <v>0</v>
      </c>
      <c r="O302" s="303"/>
      <c r="P302" s="304"/>
      <c r="Q302" s="304"/>
      <c r="R302" s="304"/>
      <c r="S302" s="304"/>
      <c r="T302" s="304"/>
    </row>
    <row r="303" spans="2:20" ht="27" customHeight="1" x14ac:dyDescent="0.25">
      <c r="B303" s="316" t="s">
        <v>286</v>
      </c>
      <c r="C303" s="316"/>
      <c r="D303" s="316"/>
      <c r="E303" s="316"/>
      <c r="F303" s="316"/>
      <c r="G303" s="316"/>
      <c r="H303" s="316"/>
      <c r="I303" s="316"/>
      <c r="J303" s="316"/>
      <c r="K303" s="316"/>
      <c r="L303" s="316"/>
      <c r="M303" s="16">
        <v>743</v>
      </c>
      <c r="N303" s="21">
        <f>SUM(N301-N302)</f>
        <v>0</v>
      </c>
      <c r="O303" s="303"/>
      <c r="P303" s="304"/>
      <c r="Q303" s="304"/>
      <c r="R303" s="304"/>
      <c r="S303" s="304"/>
      <c r="T303" s="304"/>
    </row>
    <row r="304" spans="2:20" ht="27" customHeight="1" x14ac:dyDescent="0.25">
      <c r="B304" s="325" t="s">
        <v>182</v>
      </c>
      <c r="C304" s="326"/>
      <c r="D304" s="326"/>
      <c r="E304" s="326"/>
      <c r="F304" s="326"/>
      <c r="G304" s="326"/>
      <c r="H304" s="326"/>
      <c r="I304" s="326"/>
      <c r="J304" s="326"/>
      <c r="K304" s="326"/>
      <c r="L304" s="326"/>
      <c r="M304" s="326"/>
      <c r="N304" s="327"/>
      <c r="O304" s="303"/>
      <c r="P304" s="304"/>
      <c r="Q304" s="304"/>
      <c r="R304" s="304"/>
      <c r="S304" s="304"/>
      <c r="T304" s="304"/>
    </row>
    <row r="305" spans="2:20" ht="27" customHeight="1" x14ac:dyDescent="0.25">
      <c r="B305" s="330" t="s">
        <v>2</v>
      </c>
      <c r="C305" s="331"/>
      <c r="D305" s="331"/>
      <c r="E305" s="331"/>
      <c r="F305" s="331"/>
      <c r="G305" s="331"/>
      <c r="H305" s="331"/>
      <c r="I305" s="331"/>
      <c r="J305" s="331"/>
      <c r="K305" s="331"/>
      <c r="L305" s="331"/>
      <c r="M305" s="331"/>
      <c r="N305" s="332"/>
      <c r="O305" s="303"/>
      <c r="P305" s="304"/>
      <c r="Q305" s="304"/>
      <c r="R305" s="304"/>
      <c r="S305" s="304"/>
      <c r="T305" s="304"/>
    </row>
    <row r="306" spans="2:20" ht="27" customHeight="1" x14ac:dyDescent="0.25">
      <c r="B306" s="325" t="s">
        <v>287</v>
      </c>
      <c r="C306" s="326"/>
      <c r="D306" s="326"/>
      <c r="E306" s="326"/>
      <c r="F306" s="326"/>
      <c r="G306" s="326"/>
      <c r="H306" s="326"/>
      <c r="I306" s="326"/>
      <c r="J306" s="326"/>
      <c r="K306" s="326"/>
      <c r="L306" s="327"/>
      <c r="M306" s="16">
        <v>744</v>
      </c>
      <c r="N306" s="21">
        <f>'Data Form'!N305</f>
        <v>0</v>
      </c>
      <c r="O306" s="303"/>
      <c r="P306" s="304"/>
      <c r="Q306" s="304"/>
      <c r="R306" s="304"/>
      <c r="S306" s="304"/>
      <c r="T306" s="304"/>
    </row>
    <row r="307" spans="2:20" ht="27" customHeight="1" x14ac:dyDescent="0.25">
      <c r="B307" s="325" t="s">
        <v>288</v>
      </c>
      <c r="C307" s="326"/>
      <c r="D307" s="326"/>
      <c r="E307" s="326"/>
      <c r="F307" s="326"/>
      <c r="G307" s="326"/>
      <c r="H307" s="326"/>
      <c r="I307" s="326"/>
      <c r="J307" s="326"/>
      <c r="K307" s="326"/>
      <c r="L307" s="327"/>
      <c r="M307" s="16">
        <v>745</v>
      </c>
      <c r="N307" s="21">
        <f>N320</f>
        <v>0</v>
      </c>
      <c r="O307" s="303"/>
      <c r="P307" s="304"/>
      <c r="Q307" s="304"/>
      <c r="R307" s="304"/>
      <c r="S307" s="304"/>
      <c r="T307" s="304"/>
    </row>
    <row r="308" spans="2:20" ht="27" customHeight="1" x14ac:dyDescent="0.25">
      <c r="B308" s="325" t="s">
        <v>289</v>
      </c>
      <c r="C308" s="326"/>
      <c r="D308" s="326"/>
      <c r="E308" s="326"/>
      <c r="F308" s="326"/>
      <c r="G308" s="326"/>
      <c r="H308" s="326"/>
      <c r="I308" s="326"/>
      <c r="J308" s="326"/>
      <c r="K308" s="326"/>
      <c r="L308" s="327"/>
      <c r="M308" s="16">
        <v>746</v>
      </c>
      <c r="N308" s="21">
        <f>IF(N306-N307&lt;=0,0,N306-N307)</f>
        <v>0</v>
      </c>
      <c r="O308" s="303"/>
      <c r="P308" s="304"/>
      <c r="Q308" s="304"/>
      <c r="R308" s="304"/>
      <c r="S308" s="304"/>
      <c r="T308" s="304"/>
    </row>
    <row r="309" spans="2:20" ht="27" customHeight="1" x14ac:dyDescent="0.25">
      <c r="B309" s="330" t="s">
        <v>183</v>
      </c>
      <c r="C309" s="331"/>
      <c r="D309" s="331"/>
      <c r="E309" s="331"/>
      <c r="F309" s="331"/>
      <c r="G309" s="331"/>
      <c r="H309" s="331"/>
      <c r="I309" s="331"/>
      <c r="J309" s="331"/>
      <c r="K309" s="331"/>
      <c r="L309" s="332"/>
      <c r="M309" s="16">
        <v>747</v>
      </c>
      <c r="N309" s="21">
        <f>IF(N306-N307&gt;=0,0,N307-N306)</f>
        <v>0</v>
      </c>
      <c r="O309" s="303"/>
      <c r="P309" s="304"/>
      <c r="Q309" s="304"/>
      <c r="R309" s="304"/>
      <c r="S309" s="304"/>
      <c r="T309" s="304"/>
    </row>
    <row r="310" spans="2:20" ht="27" customHeight="1" x14ac:dyDescent="0.25">
      <c r="B310" s="330" t="s">
        <v>30</v>
      </c>
      <c r="C310" s="331"/>
      <c r="D310" s="331"/>
      <c r="E310" s="331"/>
      <c r="F310" s="331"/>
      <c r="G310" s="331"/>
      <c r="H310" s="331"/>
      <c r="I310" s="331"/>
      <c r="J310" s="331"/>
      <c r="K310" s="331"/>
      <c r="L310" s="331"/>
      <c r="M310" s="331"/>
      <c r="N310" s="332"/>
      <c r="O310" s="303"/>
      <c r="P310" s="304"/>
      <c r="Q310" s="304"/>
      <c r="R310" s="304"/>
      <c r="S310" s="304"/>
      <c r="T310" s="304"/>
    </row>
    <row r="311" spans="2:20" ht="27" customHeight="1" x14ac:dyDescent="0.25">
      <c r="B311" s="325" t="s">
        <v>42</v>
      </c>
      <c r="C311" s="326"/>
      <c r="D311" s="326"/>
      <c r="E311" s="326"/>
      <c r="F311" s="326"/>
      <c r="G311" s="326"/>
      <c r="H311" s="326"/>
      <c r="I311" s="326"/>
      <c r="J311" s="326"/>
      <c r="K311" s="326"/>
      <c r="L311" s="327"/>
      <c r="M311" s="16">
        <v>750</v>
      </c>
      <c r="N311" s="21">
        <f>'Data Form'!N310</f>
        <v>0</v>
      </c>
      <c r="O311" s="303"/>
      <c r="P311" s="304"/>
      <c r="Q311" s="304"/>
      <c r="R311" s="304"/>
      <c r="S311" s="304"/>
      <c r="T311" s="304"/>
    </row>
    <row r="312" spans="2:20" ht="27" customHeight="1" x14ac:dyDescent="0.25">
      <c r="B312" s="325" t="s">
        <v>43</v>
      </c>
      <c r="C312" s="326"/>
      <c r="D312" s="326"/>
      <c r="E312" s="326"/>
      <c r="F312" s="326"/>
      <c r="G312" s="326"/>
      <c r="H312" s="326"/>
      <c r="I312" s="326"/>
      <c r="J312" s="326"/>
      <c r="K312" s="326"/>
      <c r="L312" s="327"/>
      <c r="M312" s="16">
        <v>752</v>
      </c>
      <c r="N312" s="21">
        <f>'Data Form'!N311</f>
        <v>0</v>
      </c>
      <c r="O312" s="303"/>
      <c r="P312" s="304"/>
      <c r="Q312" s="304"/>
      <c r="R312" s="304"/>
      <c r="S312" s="304"/>
      <c r="T312" s="304"/>
    </row>
    <row r="313" spans="2:20" ht="27" customHeight="1" x14ac:dyDescent="0.25">
      <c r="B313" s="325" t="s">
        <v>44</v>
      </c>
      <c r="C313" s="326"/>
      <c r="D313" s="326"/>
      <c r="E313" s="326"/>
      <c r="F313" s="326"/>
      <c r="G313" s="326"/>
      <c r="H313" s="326"/>
      <c r="I313" s="326"/>
      <c r="J313" s="326"/>
      <c r="K313" s="326"/>
      <c r="L313" s="327"/>
      <c r="M313" s="16">
        <v>754</v>
      </c>
      <c r="N313" s="21">
        <f>'Data Form'!N312</f>
        <v>0</v>
      </c>
      <c r="O313" s="303"/>
      <c r="P313" s="304"/>
      <c r="Q313" s="304"/>
      <c r="R313" s="304"/>
      <c r="S313" s="304"/>
      <c r="T313" s="304"/>
    </row>
    <row r="314" spans="2:20" ht="27" customHeight="1" x14ac:dyDescent="0.25">
      <c r="B314" s="325" t="s">
        <v>45</v>
      </c>
      <c r="C314" s="326"/>
      <c r="D314" s="326"/>
      <c r="E314" s="326"/>
      <c r="F314" s="326"/>
      <c r="G314" s="326"/>
      <c r="H314" s="326"/>
      <c r="I314" s="326"/>
      <c r="J314" s="326"/>
      <c r="K314" s="326"/>
      <c r="L314" s="327"/>
      <c r="M314" s="16">
        <v>756</v>
      </c>
      <c r="N314" s="21">
        <f>'Data Form'!N313</f>
        <v>0</v>
      </c>
      <c r="O314" s="303"/>
      <c r="P314" s="304"/>
      <c r="Q314" s="304"/>
      <c r="R314" s="304"/>
      <c r="S314" s="304"/>
      <c r="T314" s="304"/>
    </row>
    <row r="315" spans="2:20" ht="27" customHeight="1" x14ac:dyDescent="0.25">
      <c r="B315" s="325" t="s">
        <v>46</v>
      </c>
      <c r="C315" s="326"/>
      <c r="D315" s="326"/>
      <c r="E315" s="326"/>
      <c r="F315" s="326"/>
      <c r="G315" s="326"/>
      <c r="H315" s="326"/>
      <c r="I315" s="326"/>
      <c r="J315" s="326"/>
      <c r="K315" s="326"/>
      <c r="L315" s="327"/>
      <c r="M315" s="16">
        <v>758</v>
      </c>
      <c r="N315" s="21">
        <f>'Data Form'!N314</f>
        <v>0</v>
      </c>
      <c r="O315" s="303"/>
      <c r="P315" s="304"/>
      <c r="Q315" s="304"/>
      <c r="R315" s="304"/>
      <c r="S315" s="304"/>
      <c r="T315" s="304"/>
    </row>
    <row r="316" spans="2:20" ht="27" customHeight="1" x14ac:dyDescent="0.25">
      <c r="B316" s="325" t="s">
        <v>184</v>
      </c>
      <c r="C316" s="326"/>
      <c r="D316" s="326"/>
      <c r="E316" s="326"/>
      <c r="F316" s="326"/>
      <c r="G316" s="326"/>
      <c r="H316" s="326"/>
      <c r="I316" s="326"/>
      <c r="J316" s="326"/>
      <c r="K316" s="326"/>
      <c r="L316" s="327"/>
      <c r="M316" s="16">
        <v>760</v>
      </c>
      <c r="N316" s="21">
        <f>'Data Form'!N315</f>
        <v>0</v>
      </c>
      <c r="O316" s="303"/>
      <c r="P316" s="304"/>
      <c r="Q316" s="304"/>
      <c r="R316" s="304"/>
      <c r="S316" s="304"/>
      <c r="T316" s="304"/>
    </row>
    <row r="317" spans="2:20" ht="27" customHeight="1" x14ac:dyDescent="0.25">
      <c r="B317" s="325" t="s">
        <v>185</v>
      </c>
      <c r="C317" s="326"/>
      <c r="D317" s="326"/>
      <c r="E317" s="326"/>
      <c r="F317" s="326"/>
      <c r="G317" s="326"/>
      <c r="H317" s="326"/>
      <c r="I317" s="326"/>
      <c r="J317" s="326"/>
      <c r="K317" s="326"/>
      <c r="L317" s="327"/>
      <c r="M317" s="16">
        <v>762</v>
      </c>
      <c r="N317" s="21">
        <f>'Data Form'!N316</f>
        <v>0</v>
      </c>
      <c r="O317" s="303"/>
      <c r="P317" s="304"/>
      <c r="Q317" s="304"/>
      <c r="R317" s="304"/>
      <c r="S317" s="304"/>
      <c r="T317" s="304"/>
    </row>
    <row r="318" spans="2:20" ht="27" customHeight="1" x14ac:dyDescent="0.25">
      <c r="B318" s="325" t="s">
        <v>50</v>
      </c>
      <c r="C318" s="326"/>
      <c r="D318" s="326"/>
      <c r="E318" s="326"/>
      <c r="F318" s="326"/>
      <c r="G318" s="326"/>
      <c r="H318" s="326"/>
      <c r="I318" s="326"/>
      <c r="J318" s="326"/>
      <c r="K318" s="326"/>
      <c r="L318" s="327"/>
      <c r="M318" s="16">
        <v>764</v>
      </c>
      <c r="N318" s="21">
        <f>'Data Form'!N317</f>
        <v>0</v>
      </c>
      <c r="O318" s="303"/>
      <c r="P318" s="304"/>
      <c r="Q318" s="304"/>
      <c r="R318" s="304"/>
      <c r="S318" s="304"/>
      <c r="T318" s="304"/>
    </row>
    <row r="319" spans="2:20" ht="27" customHeight="1" x14ac:dyDescent="0.25">
      <c r="B319" s="325" t="s">
        <v>51</v>
      </c>
      <c r="C319" s="326"/>
      <c r="D319" s="326"/>
      <c r="E319" s="326"/>
      <c r="F319" s="326"/>
      <c r="G319" s="326"/>
      <c r="H319" s="326"/>
      <c r="I319" s="326"/>
      <c r="J319" s="326"/>
      <c r="K319" s="326"/>
      <c r="L319" s="327"/>
      <c r="M319" s="16">
        <v>768</v>
      </c>
      <c r="N319" s="21">
        <f>'Data Form'!N318</f>
        <v>0</v>
      </c>
      <c r="O319" s="303"/>
      <c r="P319" s="304"/>
      <c r="Q319" s="304"/>
      <c r="R319" s="304"/>
      <c r="S319" s="304"/>
      <c r="T319" s="304"/>
    </row>
    <row r="320" spans="2:20" ht="27" customHeight="1" x14ac:dyDescent="0.25">
      <c r="B320" s="325" t="s">
        <v>290</v>
      </c>
      <c r="C320" s="326"/>
      <c r="D320" s="326"/>
      <c r="E320" s="326"/>
      <c r="F320" s="326"/>
      <c r="G320" s="326"/>
      <c r="H320" s="326"/>
      <c r="I320" s="326"/>
      <c r="J320" s="326"/>
      <c r="K320" s="326"/>
      <c r="L320" s="327"/>
      <c r="M320" s="16">
        <v>770</v>
      </c>
      <c r="N320" s="21">
        <f>SUM(N311:N319)</f>
        <v>0</v>
      </c>
      <c r="O320" s="303"/>
      <c r="P320" s="304"/>
      <c r="Q320" s="304"/>
      <c r="R320" s="304"/>
      <c r="S320" s="304"/>
      <c r="T320" s="304"/>
    </row>
    <row r="321" spans="2:20" ht="27" customHeight="1" x14ac:dyDescent="0.25">
      <c r="B321" s="318" t="s">
        <v>188</v>
      </c>
      <c r="C321" s="318"/>
      <c r="D321" s="318"/>
      <c r="E321" s="318"/>
      <c r="F321" s="318"/>
      <c r="G321" s="318"/>
      <c r="H321" s="318"/>
      <c r="I321" s="318"/>
      <c r="J321" s="318"/>
      <c r="K321" s="318"/>
      <c r="L321" s="318"/>
      <c r="M321" s="318"/>
      <c r="N321" s="318"/>
      <c r="O321" s="303"/>
      <c r="P321" s="304"/>
      <c r="Q321" s="304"/>
      <c r="R321" s="304"/>
      <c r="S321" s="304"/>
      <c r="T321" s="304"/>
    </row>
    <row r="322" spans="2:20" ht="27" customHeight="1" x14ac:dyDescent="0.25">
      <c r="B322" s="316" t="str">
        <f>'Data Form'!B321</f>
        <v>Foreign Currency Earnings</v>
      </c>
      <c r="C322" s="316"/>
      <c r="D322" s="316"/>
      <c r="E322" s="316"/>
      <c r="F322" s="316"/>
      <c r="G322" s="316"/>
      <c r="H322" s="316"/>
      <c r="I322" s="316"/>
      <c r="J322" s="316"/>
      <c r="K322" s="316"/>
      <c r="L322" s="316"/>
      <c r="M322" s="16">
        <v>800</v>
      </c>
      <c r="N322" s="21">
        <f>'Data Form'!N321</f>
        <v>0</v>
      </c>
      <c r="O322" s="34" t="s">
        <v>965</v>
      </c>
    </row>
    <row r="323" spans="2:20" ht="27" customHeight="1" x14ac:dyDescent="0.25">
      <c r="B323" s="316" t="str">
        <f>'Data Form'!B322</f>
        <v>(Multiplied by) Net Profit from all sources (P)</v>
      </c>
      <c r="C323" s="316"/>
      <c r="D323" s="316"/>
      <c r="E323" s="316"/>
      <c r="F323" s="316"/>
      <c r="G323" s="316"/>
      <c r="H323" s="316"/>
      <c r="I323" s="316"/>
      <c r="J323" s="316"/>
      <c r="K323" s="316"/>
      <c r="L323" s="316"/>
      <c r="M323" s="16">
        <v>802</v>
      </c>
      <c r="N323" s="21">
        <f>SUM(N154+N234)</f>
        <v>0</v>
      </c>
    </row>
    <row r="324" spans="2:20" ht="27" customHeight="1" x14ac:dyDescent="0.25">
      <c r="B324" s="316" t="str">
        <f>'Data Form'!B323</f>
        <v>(Divided by) Total Gross Earnings from all sources</v>
      </c>
      <c r="C324" s="316"/>
      <c r="D324" s="316"/>
      <c r="E324" s="316"/>
      <c r="F324" s="316"/>
      <c r="G324" s="316"/>
      <c r="H324" s="316"/>
      <c r="I324" s="316"/>
      <c r="J324" s="316"/>
      <c r="K324" s="316"/>
      <c r="L324" s="316"/>
      <c r="M324" s="16">
        <v>804</v>
      </c>
      <c r="N324" s="21">
        <f>Computation!N186+Computation!N189+Computation!N192+Computation!N195+Computation!N199+Computation!N232+Computation!N48+Computation!N51</f>
        <v>0</v>
      </c>
    </row>
    <row r="325" spans="2:20" ht="27" customHeight="1" x14ac:dyDescent="0.25">
      <c r="B325" s="316" t="str">
        <f>'Data Form'!B324</f>
        <v>(Equal) Deemed Profit</v>
      </c>
      <c r="C325" s="316"/>
      <c r="D325" s="316"/>
      <c r="E325" s="316"/>
      <c r="F325" s="316"/>
      <c r="G325" s="316"/>
      <c r="H325" s="316"/>
      <c r="I325" s="316"/>
      <c r="J325" s="316"/>
      <c r="K325" s="316"/>
      <c r="L325" s="316"/>
      <c r="M325" s="16">
        <v>806</v>
      </c>
      <c r="N325" s="21">
        <f>IF(N322&gt;N324,0,IF(N323+N324&lt;0,0,IF(N322&gt;0,N322*N323/N324,0)))</f>
        <v>0</v>
      </c>
      <c r="P325" s="34" t="s">
        <v>964</v>
      </c>
    </row>
    <row r="326" spans="2:20" ht="27" customHeight="1" x14ac:dyDescent="0.25">
      <c r="B326" s="342" t="s">
        <v>190</v>
      </c>
      <c r="C326" s="342"/>
      <c r="D326" s="342"/>
      <c r="E326" s="342"/>
      <c r="F326" s="342"/>
      <c r="G326" s="342"/>
      <c r="H326" s="342"/>
      <c r="I326" s="342"/>
      <c r="J326" s="342"/>
      <c r="K326" s="342"/>
      <c r="L326" s="342"/>
      <c r="M326" s="342"/>
      <c r="N326" s="342"/>
    </row>
    <row r="327" spans="2:20" ht="27" customHeight="1" x14ac:dyDescent="0.25">
      <c r="B327" s="316" t="str">
        <f>'Data Form'!B326</f>
        <v xml:space="preserve">Tax Payable </v>
      </c>
      <c r="C327" s="316"/>
      <c r="D327" s="316"/>
      <c r="E327" s="316"/>
      <c r="F327" s="316"/>
      <c r="G327" s="316"/>
      <c r="H327" s="316"/>
      <c r="I327" s="316"/>
      <c r="J327" s="316"/>
      <c r="K327" s="316"/>
      <c r="L327" s="316"/>
      <c r="M327" s="16">
        <v>808</v>
      </c>
      <c r="N327" s="26">
        <f>N169</f>
        <v>0</v>
      </c>
    </row>
    <row r="328" spans="2:20" ht="27" customHeight="1" x14ac:dyDescent="0.25">
      <c r="B328" s="316" t="str">
        <f>'Data Form'!B327</f>
        <v>Multiplied by:-</v>
      </c>
      <c r="C328" s="316"/>
      <c r="D328" s="316"/>
      <c r="E328" s="316"/>
      <c r="F328" s="316"/>
      <c r="G328" s="316"/>
      <c r="H328" s="316"/>
      <c r="I328" s="316"/>
      <c r="J328" s="316"/>
      <c r="K328" s="316"/>
      <c r="L328" s="316"/>
      <c r="M328" s="16" t="s">
        <v>873</v>
      </c>
      <c r="N328" s="26">
        <v>100</v>
      </c>
    </row>
    <row r="329" spans="2:20" ht="27" customHeight="1" x14ac:dyDescent="0.25">
      <c r="B329" s="316" t="str">
        <f>'Data Form'!B328</f>
        <v xml:space="preserve">(Divided by) Assessable Income </v>
      </c>
      <c r="C329" s="316"/>
      <c r="D329" s="316"/>
      <c r="E329" s="316"/>
      <c r="F329" s="316"/>
      <c r="G329" s="316"/>
      <c r="H329" s="316"/>
      <c r="I329" s="316"/>
      <c r="J329" s="316"/>
      <c r="K329" s="316"/>
      <c r="L329" s="316"/>
      <c r="M329" s="16">
        <v>810</v>
      </c>
      <c r="N329" s="26">
        <f>N156</f>
        <v>0</v>
      </c>
    </row>
    <row r="330" spans="2:20" ht="27" customHeight="1" x14ac:dyDescent="0.25">
      <c r="B330" s="316" t="str">
        <f>'Data Form'!B329</f>
        <v>Effective Rate</v>
      </c>
      <c r="C330" s="316"/>
      <c r="D330" s="316"/>
      <c r="E330" s="316"/>
      <c r="F330" s="316"/>
      <c r="G330" s="316"/>
      <c r="H330" s="316"/>
      <c r="I330" s="316"/>
      <c r="J330" s="316"/>
      <c r="K330" s="316"/>
      <c r="L330" s="316"/>
      <c r="M330" s="16">
        <v>812</v>
      </c>
      <c r="N330" s="98">
        <f>IF(N327&lt;=0,0,IF(N156=0,0,IF(N327&gt;0,(N327*N328/N329)/100)))</f>
        <v>0</v>
      </c>
    </row>
    <row r="331" spans="2:20" ht="27" customHeight="1" x14ac:dyDescent="0.25">
      <c r="B331" s="342" t="s">
        <v>192</v>
      </c>
      <c r="C331" s="342"/>
      <c r="D331" s="342"/>
      <c r="E331" s="342"/>
      <c r="F331" s="342"/>
      <c r="G331" s="342"/>
      <c r="H331" s="342"/>
      <c r="I331" s="342"/>
      <c r="J331" s="342"/>
      <c r="K331" s="342"/>
      <c r="L331" s="342"/>
      <c r="M331" s="342"/>
      <c r="N331" s="342"/>
    </row>
    <row r="332" spans="2:20" ht="27" customHeight="1" x14ac:dyDescent="0.25">
      <c r="B332" s="316" t="str">
        <f>'Data Form'!B331</f>
        <v>Deemed Profits</v>
      </c>
      <c r="C332" s="316"/>
      <c r="D332" s="316"/>
      <c r="E332" s="316"/>
      <c r="F332" s="316"/>
      <c r="G332" s="316"/>
      <c r="H332" s="316"/>
      <c r="I332" s="316"/>
      <c r="J332" s="316"/>
      <c r="K332" s="316"/>
      <c r="L332" s="316"/>
      <c r="M332" s="16">
        <v>814</v>
      </c>
      <c r="N332" s="21">
        <f>N325</f>
        <v>0</v>
      </c>
    </row>
    <row r="333" spans="2:20" ht="27" customHeight="1" x14ac:dyDescent="0.25">
      <c r="B333" s="316" t="str">
        <f>'Data Form'!B332</f>
        <v xml:space="preserve">(Divided by) Net Profit from all sources </v>
      </c>
      <c r="C333" s="316"/>
      <c r="D333" s="316"/>
      <c r="E333" s="316"/>
      <c r="F333" s="316"/>
      <c r="G333" s="316"/>
      <c r="H333" s="316"/>
      <c r="I333" s="316"/>
      <c r="J333" s="316"/>
      <c r="K333" s="316"/>
      <c r="L333" s="316"/>
      <c r="M333" s="16">
        <v>816</v>
      </c>
      <c r="N333" s="21">
        <f>N323</f>
        <v>0</v>
      </c>
    </row>
    <row r="334" spans="2:20" ht="27" customHeight="1" x14ac:dyDescent="0.25">
      <c r="B334" s="316" t="str">
        <f>'Data Form'!B333</f>
        <v>Rate of Rebate Percentage</v>
      </c>
      <c r="C334" s="316"/>
      <c r="D334" s="316"/>
      <c r="E334" s="316"/>
      <c r="F334" s="316"/>
      <c r="G334" s="316"/>
      <c r="H334" s="316"/>
      <c r="I334" s="316"/>
      <c r="J334" s="316"/>
      <c r="K334" s="316"/>
      <c r="L334" s="316"/>
      <c r="M334" s="16">
        <v>818</v>
      </c>
      <c r="N334" s="21">
        <f>IF(N335&lt;=0,0,IF(N335&gt;81%,93,IF(N335&gt;=61%,79,IF(N335&gt;=41%,64,IF(N335&gt;20%,45,IF(N335&lt;=20%,35,0))))))</f>
        <v>0</v>
      </c>
    </row>
    <row r="335" spans="2:20" ht="27" customHeight="1" x14ac:dyDescent="0.25">
      <c r="B335" s="316" t="str">
        <f>'Data Form'!B334</f>
        <v>Your Result</v>
      </c>
      <c r="C335" s="316"/>
      <c r="D335" s="316"/>
      <c r="E335" s="316"/>
      <c r="F335" s="316"/>
      <c r="G335" s="316"/>
      <c r="H335" s="316"/>
      <c r="I335" s="316"/>
      <c r="J335" s="316"/>
      <c r="K335" s="316"/>
      <c r="L335" s="316"/>
      <c r="M335" s="16">
        <v>820</v>
      </c>
      <c r="N335" s="21">
        <f>IF(N332&lt;=0,0,IF(N333=0,0,(N332/N333)))</f>
        <v>0</v>
      </c>
    </row>
    <row r="336" spans="2:20" ht="27" customHeight="1" x14ac:dyDescent="0.25">
      <c r="B336" s="342" t="s">
        <v>195</v>
      </c>
      <c r="C336" s="342"/>
      <c r="D336" s="342"/>
      <c r="E336" s="342"/>
      <c r="F336" s="342"/>
      <c r="G336" s="342"/>
      <c r="H336" s="342"/>
      <c r="I336" s="342"/>
      <c r="J336" s="342"/>
      <c r="K336" s="342"/>
      <c r="L336" s="342"/>
      <c r="M336" s="342"/>
      <c r="N336" s="342"/>
    </row>
    <row r="337" spans="2:14" ht="27" customHeight="1" x14ac:dyDescent="0.25">
      <c r="B337" s="316" t="s">
        <v>957</v>
      </c>
      <c r="C337" s="316"/>
      <c r="D337" s="316"/>
      <c r="E337" s="316"/>
      <c r="F337" s="316"/>
      <c r="G337" s="316"/>
      <c r="H337" s="316"/>
      <c r="I337" s="316"/>
      <c r="J337" s="316"/>
      <c r="K337" s="316"/>
      <c r="L337" s="316"/>
      <c r="M337" s="16">
        <v>822</v>
      </c>
      <c r="N337" s="21">
        <f>N325</f>
        <v>0</v>
      </c>
    </row>
    <row r="338" spans="2:14" ht="27" customHeight="1" x14ac:dyDescent="0.25">
      <c r="B338" s="316" t="str">
        <f>'Data Form'!B337</f>
        <v xml:space="preserve">(Multiplied by) Effective Rate </v>
      </c>
      <c r="C338" s="316"/>
      <c r="D338" s="316"/>
      <c r="E338" s="316"/>
      <c r="F338" s="316"/>
      <c r="G338" s="316"/>
      <c r="H338" s="316"/>
      <c r="I338" s="316"/>
      <c r="J338" s="316"/>
      <c r="K338" s="316"/>
      <c r="L338" s="316"/>
      <c r="M338" s="16">
        <v>824</v>
      </c>
      <c r="N338" s="97">
        <f>N330</f>
        <v>0</v>
      </c>
    </row>
    <row r="339" spans="2:14" ht="27" customHeight="1" x14ac:dyDescent="0.25">
      <c r="B339" s="316" t="str">
        <f>'Data Form'!B338</f>
        <v>(Equal) Tax Payable</v>
      </c>
      <c r="C339" s="316"/>
      <c r="D339" s="316"/>
      <c r="E339" s="316"/>
      <c r="F339" s="316"/>
      <c r="G339" s="316"/>
      <c r="H339" s="316"/>
      <c r="I339" s="316"/>
      <c r="J339" s="316"/>
      <c r="K339" s="316"/>
      <c r="L339" s="316"/>
      <c r="M339" s="16">
        <v>826</v>
      </c>
      <c r="N339" s="21">
        <f>SUM(N337)*N338</f>
        <v>0</v>
      </c>
    </row>
    <row r="340" spans="2:14" ht="27" customHeight="1" x14ac:dyDescent="0.25">
      <c r="B340" s="342" t="s">
        <v>196</v>
      </c>
      <c r="C340" s="342"/>
      <c r="D340" s="342"/>
      <c r="E340" s="342"/>
      <c r="F340" s="342"/>
      <c r="G340" s="342"/>
      <c r="H340" s="342"/>
      <c r="I340" s="342"/>
      <c r="J340" s="342"/>
      <c r="K340" s="342"/>
      <c r="L340" s="342"/>
      <c r="M340" s="342"/>
      <c r="N340" s="342"/>
    </row>
    <row r="341" spans="2:14" ht="27" customHeight="1" x14ac:dyDescent="0.25">
      <c r="B341" s="316" t="str">
        <f>'Data Form'!B340</f>
        <v>Tax Payable</v>
      </c>
      <c r="C341" s="316"/>
      <c r="D341" s="316"/>
      <c r="E341" s="316"/>
      <c r="F341" s="316"/>
      <c r="G341" s="316"/>
      <c r="H341" s="316"/>
      <c r="I341" s="316"/>
      <c r="J341" s="316"/>
      <c r="K341" s="316"/>
      <c r="L341" s="316"/>
      <c r="M341" s="16">
        <v>828</v>
      </c>
      <c r="N341" s="21">
        <f>N339</f>
        <v>0</v>
      </c>
    </row>
    <row r="342" spans="2:14" ht="27" customHeight="1" x14ac:dyDescent="0.25">
      <c r="B342" s="316" t="str">
        <f>'Data Form'!B341</f>
        <v xml:space="preserve">(Multiplied by) % Rebate </v>
      </c>
      <c r="C342" s="316"/>
      <c r="D342" s="316"/>
      <c r="E342" s="316"/>
      <c r="F342" s="316"/>
      <c r="G342" s="316"/>
      <c r="H342" s="316"/>
      <c r="I342" s="316"/>
      <c r="J342" s="316"/>
      <c r="K342" s="316"/>
      <c r="L342" s="316"/>
      <c r="M342" s="16">
        <v>830</v>
      </c>
      <c r="N342" s="21">
        <f>N334</f>
        <v>0</v>
      </c>
    </row>
    <row r="343" spans="2:14" ht="27" customHeight="1" x14ac:dyDescent="0.25">
      <c r="B343" s="316" t="str">
        <f>'Data Form'!B342</f>
        <v xml:space="preserve">Rebate </v>
      </c>
      <c r="C343" s="316"/>
      <c r="D343" s="316"/>
      <c r="E343" s="316"/>
      <c r="F343" s="316"/>
      <c r="G343" s="316"/>
      <c r="H343" s="316"/>
      <c r="I343" s="316"/>
      <c r="J343" s="316"/>
      <c r="K343" s="316"/>
      <c r="L343" s="316"/>
      <c r="M343" s="16">
        <v>832</v>
      </c>
      <c r="N343" s="21">
        <f>SUM(N341*N342)*0.01</f>
        <v>0</v>
      </c>
    </row>
    <row r="344" spans="2:14" ht="27" customHeight="1" x14ac:dyDescent="0.25">
      <c r="B344" s="367" t="s">
        <v>197</v>
      </c>
      <c r="C344" s="367"/>
      <c r="D344" s="367"/>
      <c r="E344" s="367"/>
      <c r="F344" s="367"/>
      <c r="G344" s="367"/>
      <c r="H344" s="367"/>
      <c r="I344" s="367"/>
      <c r="J344" s="367"/>
      <c r="K344" s="367"/>
      <c r="L344" s="367"/>
      <c r="M344" s="367"/>
      <c r="N344" s="367"/>
    </row>
    <row r="345" spans="2:14" ht="27" customHeight="1" x14ac:dyDescent="0.25">
      <c r="B345" s="318" t="s">
        <v>163</v>
      </c>
      <c r="C345" s="318"/>
      <c r="D345" s="318"/>
      <c r="E345" s="318"/>
      <c r="F345" s="318"/>
      <c r="G345" s="318"/>
      <c r="H345" s="318"/>
      <c r="I345" s="318"/>
      <c r="J345" s="318"/>
      <c r="K345" s="318"/>
      <c r="L345" s="318"/>
      <c r="M345" s="318"/>
      <c r="N345" s="318"/>
    </row>
    <row r="346" spans="2:14" ht="27" customHeight="1" x14ac:dyDescent="0.25">
      <c r="B346" s="318" t="s">
        <v>164</v>
      </c>
      <c r="C346" s="318"/>
      <c r="D346" s="318"/>
      <c r="E346" s="318"/>
      <c r="F346" s="318"/>
      <c r="G346" s="318"/>
      <c r="H346" s="318"/>
      <c r="I346" s="318"/>
      <c r="J346" s="318"/>
      <c r="K346" s="318"/>
      <c r="L346" s="318"/>
      <c r="M346" s="16">
        <v>840</v>
      </c>
      <c r="N346" s="21">
        <f>'Data Form'!N345</f>
        <v>0</v>
      </c>
    </row>
    <row r="347" spans="2:14" ht="27" customHeight="1" x14ac:dyDescent="0.25">
      <c r="B347" s="316" t="s">
        <v>165</v>
      </c>
      <c r="C347" s="316"/>
      <c r="D347" s="316"/>
      <c r="E347" s="316"/>
      <c r="F347" s="316"/>
      <c r="G347" s="316"/>
      <c r="H347" s="316"/>
      <c r="I347" s="316"/>
      <c r="J347" s="316"/>
      <c r="K347" s="316"/>
      <c r="L347" s="316"/>
      <c r="M347" s="16">
        <v>842</v>
      </c>
      <c r="N347" s="21">
        <f>'Data Form'!N346</f>
        <v>0</v>
      </c>
    </row>
    <row r="348" spans="2:14" ht="27" customHeight="1" x14ac:dyDescent="0.25">
      <c r="B348" s="316" t="s">
        <v>166</v>
      </c>
      <c r="C348" s="316"/>
      <c r="D348" s="316"/>
      <c r="E348" s="316"/>
      <c r="F348" s="316"/>
      <c r="G348" s="316"/>
      <c r="H348" s="316"/>
      <c r="I348" s="316"/>
      <c r="J348" s="316"/>
      <c r="K348" s="316"/>
      <c r="L348" s="316"/>
      <c r="M348" s="16">
        <v>844</v>
      </c>
      <c r="N348" s="21">
        <f>'Data Form'!N347</f>
        <v>0</v>
      </c>
    </row>
    <row r="349" spans="2:14" ht="27" customHeight="1" x14ac:dyDescent="0.25">
      <c r="B349" s="316" t="s">
        <v>167</v>
      </c>
      <c r="C349" s="316"/>
      <c r="D349" s="316"/>
      <c r="E349" s="316"/>
      <c r="F349" s="316"/>
      <c r="G349" s="316"/>
      <c r="H349" s="316"/>
      <c r="I349" s="316"/>
      <c r="J349" s="316"/>
      <c r="K349" s="316"/>
      <c r="L349" s="316"/>
      <c r="M349" s="16">
        <v>846</v>
      </c>
      <c r="N349" s="21">
        <f>'Data Form'!N348</f>
        <v>0</v>
      </c>
    </row>
    <row r="350" spans="2:14" ht="27" customHeight="1" x14ac:dyDescent="0.25">
      <c r="B350" s="316" t="s">
        <v>291</v>
      </c>
      <c r="C350" s="316"/>
      <c r="D350" s="316"/>
      <c r="E350" s="316"/>
      <c r="F350" s="316"/>
      <c r="G350" s="316"/>
      <c r="H350" s="316"/>
      <c r="I350" s="316"/>
      <c r="J350" s="316"/>
      <c r="K350" s="316"/>
      <c r="L350" s="316"/>
      <c r="M350" s="16">
        <v>848</v>
      </c>
      <c r="N350" s="21">
        <f>SUM(N347+N348-N349)</f>
        <v>0</v>
      </c>
    </row>
    <row r="351" spans="2:14" ht="27" customHeight="1" x14ac:dyDescent="0.25">
      <c r="B351" s="316" t="s">
        <v>292</v>
      </c>
      <c r="C351" s="316"/>
      <c r="D351" s="316"/>
      <c r="E351" s="316"/>
      <c r="F351" s="316"/>
      <c r="G351" s="316"/>
      <c r="H351" s="316"/>
      <c r="I351" s="316"/>
      <c r="J351" s="316"/>
      <c r="K351" s="316"/>
      <c r="L351" s="316"/>
      <c r="M351" s="16">
        <v>850</v>
      </c>
      <c r="N351" s="21">
        <f>SUM(N346-N350)</f>
        <v>0</v>
      </c>
    </row>
    <row r="352" spans="2:14" ht="27" customHeight="1" x14ac:dyDescent="0.25">
      <c r="B352" s="316" t="s">
        <v>168</v>
      </c>
      <c r="C352" s="316"/>
      <c r="D352" s="316"/>
      <c r="E352" s="316"/>
      <c r="F352" s="316"/>
      <c r="G352" s="316"/>
      <c r="H352" s="316"/>
      <c r="I352" s="316"/>
      <c r="J352" s="316"/>
      <c r="K352" s="316"/>
      <c r="L352" s="316"/>
      <c r="M352" s="16">
        <v>852</v>
      </c>
      <c r="N352" s="21">
        <f>'Data Form'!N351</f>
        <v>0</v>
      </c>
    </row>
    <row r="353" spans="2:14" ht="27" customHeight="1" x14ac:dyDescent="0.25">
      <c r="B353" s="316" t="s">
        <v>169</v>
      </c>
      <c r="C353" s="316"/>
      <c r="D353" s="316"/>
      <c r="E353" s="316"/>
      <c r="F353" s="316"/>
      <c r="G353" s="316"/>
      <c r="H353" s="316"/>
      <c r="I353" s="316"/>
      <c r="J353" s="316"/>
      <c r="K353" s="316"/>
      <c r="L353" s="316"/>
      <c r="M353" s="16">
        <v>854</v>
      </c>
      <c r="N353" s="21">
        <f>'Data Form'!N352</f>
        <v>0</v>
      </c>
    </row>
    <row r="354" spans="2:14" ht="27" customHeight="1" x14ac:dyDescent="0.25">
      <c r="B354" s="316" t="s">
        <v>293</v>
      </c>
      <c r="C354" s="316"/>
      <c r="D354" s="316"/>
      <c r="E354" s="316"/>
      <c r="F354" s="316"/>
      <c r="G354" s="316"/>
      <c r="H354" s="316"/>
      <c r="I354" s="316"/>
      <c r="J354" s="316"/>
      <c r="K354" s="316"/>
      <c r="L354" s="316"/>
      <c r="M354" s="16">
        <v>856</v>
      </c>
      <c r="N354" s="21">
        <f>SUM(N351:N353)</f>
        <v>0</v>
      </c>
    </row>
    <row r="355" spans="2:14" ht="27" customHeight="1" x14ac:dyDescent="0.25">
      <c r="B355" s="318" t="s">
        <v>30</v>
      </c>
      <c r="C355" s="318"/>
      <c r="D355" s="318"/>
      <c r="E355" s="318"/>
      <c r="F355" s="318"/>
      <c r="G355" s="318"/>
      <c r="H355" s="318"/>
      <c r="I355" s="318"/>
      <c r="J355" s="318"/>
      <c r="K355" s="318"/>
      <c r="L355" s="318"/>
      <c r="M355" s="318"/>
      <c r="N355" s="318"/>
    </row>
    <row r="356" spans="2:14" ht="27" customHeight="1" x14ac:dyDescent="0.25">
      <c r="B356" s="316" t="s">
        <v>170</v>
      </c>
      <c r="C356" s="316"/>
      <c r="D356" s="316"/>
      <c r="E356" s="316"/>
      <c r="F356" s="316"/>
      <c r="G356" s="316"/>
      <c r="H356" s="316"/>
      <c r="I356" s="316"/>
      <c r="J356" s="316"/>
      <c r="K356" s="316"/>
      <c r="L356" s="316"/>
      <c r="M356" s="16">
        <v>858</v>
      </c>
      <c r="N356" s="21">
        <f>'Data Form'!N355</f>
        <v>0</v>
      </c>
    </row>
    <row r="357" spans="2:14" ht="27" customHeight="1" x14ac:dyDescent="0.25">
      <c r="B357" s="316" t="s">
        <v>171</v>
      </c>
      <c r="C357" s="316"/>
      <c r="D357" s="316"/>
      <c r="E357" s="316"/>
      <c r="F357" s="316"/>
      <c r="G357" s="316"/>
      <c r="H357" s="316"/>
      <c r="I357" s="316"/>
      <c r="J357" s="316"/>
      <c r="K357" s="316"/>
      <c r="L357" s="316"/>
      <c r="M357" s="16">
        <v>860</v>
      </c>
      <c r="N357" s="21">
        <f>'Data Form'!N356</f>
        <v>0</v>
      </c>
    </row>
    <row r="358" spans="2:14" ht="27" customHeight="1" x14ac:dyDescent="0.25">
      <c r="B358" s="316" t="s">
        <v>172</v>
      </c>
      <c r="C358" s="316"/>
      <c r="D358" s="316"/>
      <c r="E358" s="316"/>
      <c r="F358" s="316"/>
      <c r="G358" s="316"/>
      <c r="H358" s="316"/>
      <c r="I358" s="316"/>
      <c r="J358" s="316"/>
      <c r="K358" s="316"/>
      <c r="L358" s="316"/>
      <c r="M358" s="16">
        <v>864</v>
      </c>
      <c r="N358" s="21">
        <f>'Data Form'!N357</f>
        <v>0</v>
      </c>
    </row>
    <row r="359" spans="2:14" ht="27" customHeight="1" x14ac:dyDescent="0.25">
      <c r="B359" s="316" t="s">
        <v>43</v>
      </c>
      <c r="C359" s="316"/>
      <c r="D359" s="316"/>
      <c r="E359" s="316"/>
      <c r="F359" s="316"/>
      <c r="G359" s="316"/>
      <c r="H359" s="316"/>
      <c r="I359" s="316"/>
      <c r="J359" s="316"/>
      <c r="K359" s="316"/>
      <c r="L359" s="316"/>
      <c r="M359" s="16">
        <v>866</v>
      </c>
      <c r="N359" s="21">
        <f>'Data Form'!N358</f>
        <v>0</v>
      </c>
    </row>
    <row r="360" spans="2:14" ht="27" customHeight="1" x14ac:dyDescent="0.25">
      <c r="B360" s="316" t="s">
        <v>173</v>
      </c>
      <c r="C360" s="316"/>
      <c r="D360" s="316"/>
      <c r="E360" s="316"/>
      <c r="F360" s="316"/>
      <c r="G360" s="316"/>
      <c r="H360" s="316"/>
      <c r="I360" s="316"/>
      <c r="J360" s="316"/>
      <c r="K360" s="316"/>
      <c r="L360" s="316"/>
      <c r="M360" s="16">
        <v>868</v>
      </c>
      <c r="N360" s="21">
        <f>'Data Form'!N359</f>
        <v>0</v>
      </c>
    </row>
    <row r="361" spans="2:14" ht="27" customHeight="1" x14ac:dyDescent="0.25">
      <c r="B361" s="316" t="s">
        <v>174</v>
      </c>
      <c r="C361" s="316"/>
      <c r="D361" s="316"/>
      <c r="E361" s="316"/>
      <c r="F361" s="316"/>
      <c r="G361" s="316"/>
      <c r="H361" s="316"/>
      <c r="I361" s="316"/>
      <c r="J361" s="316"/>
      <c r="K361" s="316"/>
      <c r="L361" s="316"/>
      <c r="M361" s="16">
        <v>870</v>
      </c>
      <c r="N361" s="21">
        <f>'Data Form'!N360</f>
        <v>0</v>
      </c>
    </row>
    <row r="362" spans="2:14" ht="27" customHeight="1" x14ac:dyDescent="0.25">
      <c r="B362" s="316" t="s">
        <v>175</v>
      </c>
      <c r="C362" s="316"/>
      <c r="D362" s="316"/>
      <c r="E362" s="316"/>
      <c r="F362" s="316"/>
      <c r="G362" s="316"/>
      <c r="H362" s="316"/>
      <c r="I362" s="316"/>
      <c r="J362" s="316"/>
      <c r="K362" s="316"/>
      <c r="L362" s="316"/>
      <c r="M362" s="16">
        <v>872</v>
      </c>
      <c r="N362" s="21">
        <f>'Data Form'!N361</f>
        <v>0</v>
      </c>
    </row>
    <row r="363" spans="2:14" ht="27" customHeight="1" x14ac:dyDescent="0.25">
      <c r="B363" s="316" t="s">
        <v>176</v>
      </c>
      <c r="C363" s="316"/>
      <c r="D363" s="316"/>
      <c r="E363" s="316"/>
      <c r="F363" s="316"/>
      <c r="G363" s="316"/>
      <c r="H363" s="316"/>
      <c r="I363" s="316"/>
      <c r="J363" s="316"/>
      <c r="K363" s="316"/>
      <c r="L363" s="316"/>
      <c r="M363" s="16">
        <v>874</v>
      </c>
      <c r="N363" s="21">
        <f>'Data Form'!N362</f>
        <v>0</v>
      </c>
    </row>
    <row r="364" spans="2:14" ht="27" customHeight="1" x14ac:dyDescent="0.25">
      <c r="B364" s="316" t="s">
        <v>177</v>
      </c>
      <c r="C364" s="316"/>
      <c r="D364" s="316"/>
      <c r="E364" s="316"/>
      <c r="F364" s="316"/>
      <c r="G364" s="316"/>
      <c r="H364" s="316"/>
      <c r="I364" s="316"/>
      <c r="J364" s="316"/>
      <c r="K364" s="316"/>
      <c r="L364" s="316"/>
      <c r="M364" s="16">
        <v>876</v>
      </c>
      <c r="N364" s="21">
        <f>'Data Form'!N363</f>
        <v>0</v>
      </c>
    </row>
    <row r="365" spans="2:14" ht="27" customHeight="1" x14ac:dyDescent="0.25">
      <c r="B365" s="316" t="s">
        <v>178</v>
      </c>
      <c r="C365" s="316"/>
      <c r="D365" s="316"/>
      <c r="E365" s="316"/>
      <c r="F365" s="316"/>
      <c r="G365" s="316"/>
      <c r="H365" s="316"/>
      <c r="I365" s="316"/>
      <c r="J365" s="316"/>
      <c r="K365" s="316"/>
      <c r="L365" s="316"/>
      <c r="M365" s="16">
        <v>878</v>
      </c>
      <c r="N365" s="21">
        <f>'Data Form'!N364</f>
        <v>0</v>
      </c>
    </row>
    <row r="366" spans="2:14" ht="27" customHeight="1" x14ac:dyDescent="0.25">
      <c r="B366" s="316" t="s">
        <v>179</v>
      </c>
      <c r="C366" s="316"/>
      <c r="D366" s="316"/>
      <c r="E366" s="316"/>
      <c r="F366" s="316"/>
      <c r="G366" s="316"/>
      <c r="H366" s="316"/>
      <c r="I366" s="316"/>
      <c r="J366" s="316"/>
      <c r="K366" s="316"/>
      <c r="L366" s="316"/>
      <c r="M366" s="16">
        <v>880</v>
      </c>
      <c r="N366" s="21">
        <f>'Data Form'!N365</f>
        <v>0</v>
      </c>
    </row>
    <row r="367" spans="2:14" ht="27" customHeight="1" x14ac:dyDescent="0.25">
      <c r="B367" s="316" t="s">
        <v>159</v>
      </c>
      <c r="C367" s="316"/>
      <c r="D367" s="316"/>
      <c r="E367" s="316"/>
      <c r="F367" s="316"/>
      <c r="G367" s="316"/>
      <c r="H367" s="316"/>
      <c r="I367" s="316"/>
      <c r="J367" s="316"/>
      <c r="K367" s="316"/>
      <c r="L367" s="316"/>
      <c r="M367" s="16">
        <v>882</v>
      </c>
      <c r="N367" s="21">
        <f>'Data Form'!N366</f>
        <v>0</v>
      </c>
    </row>
    <row r="368" spans="2:14" ht="27" customHeight="1" x14ac:dyDescent="0.25">
      <c r="B368" s="316" t="s">
        <v>51</v>
      </c>
      <c r="C368" s="316"/>
      <c r="D368" s="316"/>
      <c r="E368" s="316"/>
      <c r="F368" s="316"/>
      <c r="G368" s="316"/>
      <c r="H368" s="316"/>
      <c r="I368" s="316"/>
      <c r="J368" s="316"/>
      <c r="K368" s="316"/>
      <c r="L368" s="316"/>
      <c r="M368" s="16">
        <v>886</v>
      </c>
      <c r="N368" s="21">
        <f>'Data Form'!N367</f>
        <v>0</v>
      </c>
    </row>
    <row r="369" spans="2:14" ht="27" customHeight="1" x14ac:dyDescent="0.25">
      <c r="B369" s="316" t="s">
        <v>294</v>
      </c>
      <c r="C369" s="316"/>
      <c r="D369" s="316"/>
      <c r="E369" s="316"/>
      <c r="F369" s="316"/>
      <c r="G369" s="316"/>
      <c r="H369" s="316"/>
      <c r="I369" s="316"/>
      <c r="J369" s="316"/>
      <c r="K369" s="316"/>
      <c r="L369" s="316"/>
      <c r="M369" s="16">
        <v>888</v>
      </c>
      <c r="N369" s="21">
        <f>SUM(N356:N368)</f>
        <v>0</v>
      </c>
    </row>
    <row r="370" spans="2:14" ht="27" customHeight="1" x14ac:dyDescent="0.25">
      <c r="B370" s="316" t="s">
        <v>295</v>
      </c>
      <c r="C370" s="316"/>
      <c r="D370" s="316"/>
      <c r="E370" s="316"/>
      <c r="F370" s="316"/>
      <c r="G370" s="316"/>
      <c r="H370" s="316"/>
      <c r="I370" s="316"/>
      <c r="J370" s="316"/>
      <c r="K370" s="316"/>
      <c r="L370" s="316"/>
      <c r="M370" s="16">
        <v>890</v>
      </c>
      <c r="N370" s="21">
        <f>IF(N354&gt;=N369,N354-N369,0)</f>
        <v>0</v>
      </c>
    </row>
    <row r="371" spans="2:14" ht="27" customHeight="1" x14ac:dyDescent="0.25">
      <c r="B371" s="318" t="s">
        <v>180</v>
      </c>
      <c r="C371" s="318"/>
      <c r="D371" s="318"/>
      <c r="E371" s="318"/>
      <c r="F371" s="318"/>
      <c r="G371" s="318"/>
      <c r="H371" s="318"/>
      <c r="I371" s="318"/>
      <c r="J371" s="318"/>
      <c r="K371" s="318"/>
      <c r="L371" s="318"/>
      <c r="M371" s="16">
        <v>892</v>
      </c>
      <c r="N371" s="21">
        <f>IF(N354&gt;N369,0,N354-N369)</f>
        <v>0</v>
      </c>
    </row>
    <row r="372" spans="2:14" ht="27" customHeight="1" x14ac:dyDescent="0.25">
      <c r="B372" s="355" t="s">
        <v>198</v>
      </c>
      <c r="C372" s="355"/>
      <c r="D372" s="355"/>
      <c r="E372" s="355"/>
      <c r="F372" s="355"/>
      <c r="G372" s="355"/>
      <c r="H372" s="355"/>
      <c r="I372" s="355"/>
      <c r="J372" s="355"/>
      <c r="K372" s="355"/>
      <c r="L372" s="355"/>
      <c r="M372" s="355"/>
      <c r="N372" s="355"/>
    </row>
    <row r="373" spans="2:14" ht="27" customHeight="1" x14ac:dyDescent="0.25">
      <c r="B373" s="340">
        <f>'Data Form'!C372</f>
        <v>2014</v>
      </c>
      <c r="C373" s="316" t="s">
        <v>872</v>
      </c>
      <c r="D373" s="316"/>
      <c r="E373" s="316"/>
      <c r="F373" s="316"/>
      <c r="G373" s="316"/>
      <c r="H373" s="316"/>
      <c r="I373" s="316"/>
      <c r="J373" s="316"/>
      <c r="K373" s="316"/>
      <c r="L373" s="316"/>
      <c r="M373" s="16">
        <v>930</v>
      </c>
      <c r="N373" s="21">
        <f>'Data Form'!N372</f>
        <v>0</v>
      </c>
    </row>
    <row r="374" spans="2:14" ht="27" customHeight="1" x14ac:dyDescent="0.25">
      <c r="B374" s="341"/>
      <c r="C374" s="316" t="s">
        <v>1</v>
      </c>
      <c r="D374" s="316"/>
      <c r="E374" s="316"/>
      <c r="F374" s="316"/>
      <c r="G374" s="316"/>
      <c r="H374" s="316"/>
      <c r="I374" s="316"/>
      <c r="J374" s="316"/>
      <c r="K374" s="316"/>
      <c r="L374" s="316"/>
      <c r="M374" s="16">
        <v>932</v>
      </c>
      <c r="N374" s="21">
        <f>'Data Form'!N373</f>
        <v>0</v>
      </c>
    </row>
    <row r="375" spans="2:14" ht="27" customHeight="1" x14ac:dyDescent="0.25">
      <c r="B375" s="340">
        <f>'Data Form'!C374</f>
        <v>2015</v>
      </c>
      <c r="C375" s="316" t="s">
        <v>872</v>
      </c>
      <c r="D375" s="316"/>
      <c r="E375" s="316"/>
      <c r="F375" s="316"/>
      <c r="G375" s="316"/>
      <c r="H375" s="316"/>
      <c r="I375" s="316"/>
      <c r="J375" s="316"/>
      <c r="K375" s="316"/>
      <c r="L375" s="316"/>
      <c r="M375" s="16">
        <v>934</v>
      </c>
      <c r="N375" s="21">
        <f>'Data Form'!N374</f>
        <v>0</v>
      </c>
    </row>
    <row r="376" spans="2:14" ht="27" customHeight="1" x14ac:dyDescent="0.25">
      <c r="B376" s="341"/>
      <c r="C376" s="316" t="s">
        <v>1</v>
      </c>
      <c r="D376" s="316"/>
      <c r="E376" s="316"/>
      <c r="F376" s="316"/>
      <c r="G376" s="316"/>
      <c r="H376" s="316"/>
      <c r="I376" s="316"/>
      <c r="J376" s="316"/>
      <c r="K376" s="316"/>
      <c r="L376" s="316"/>
      <c r="M376" s="16">
        <v>936</v>
      </c>
      <c r="N376" s="21">
        <f>'Data Form'!N375</f>
        <v>0</v>
      </c>
    </row>
    <row r="377" spans="2:14" ht="27" customHeight="1" x14ac:dyDescent="0.25">
      <c r="B377" s="340">
        <f>'Data Form'!C376</f>
        <v>2016</v>
      </c>
      <c r="C377" s="316" t="s">
        <v>872</v>
      </c>
      <c r="D377" s="316"/>
      <c r="E377" s="316"/>
      <c r="F377" s="316"/>
      <c r="G377" s="316"/>
      <c r="H377" s="316"/>
      <c r="I377" s="316"/>
      <c r="J377" s="316"/>
      <c r="K377" s="316"/>
      <c r="L377" s="316"/>
      <c r="M377" s="16">
        <v>938</v>
      </c>
      <c r="N377" s="21">
        <f>'Data Form'!N376</f>
        <v>0</v>
      </c>
    </row>
    <row r="378" spans="2:14" ht="27" customHeight="1" x14ac:dyDescent="0.25">
      <c r="B378" s="341"/>
      <c r="C378" s="316" t="s">
        <v>1</v>
      </c>
      <c r="D378" s="316"/>
      <c r="E378" s="316"/>
      <c r="F378" s="316"/>
      <c r="G378" s="316"/>
      <c r="H378" s="316"/>
      <c r="I378" s="316"/>
      <c r="J378" s="316"/>
      <c r="K378" s="316"/>
      <c r="L378" s="316"/>
      <c r="M378" s="16">
        <v>940</v>
      </c>
      <c r="N378" s="21">
        <f>'Data Form'!N377</f>
        <v>0</v>
      </c>
    </row>
    <row r="379" spans="2:14" ht="27" customHeight="1" x14ac:dyDescent="0.25">
      <c r="B379" s="316" t="s">
        <v>200</v>
      </c>
      <c r="C379" s="316"/>
      <c r="D379" s="316"/>
      <c r="E379" s="316"/>
      <c r="F379" s="316"/>
      <c r="G379" s="316"/>
      <c r="H379" s="316"/>
      <c r="I379" s="316"/>
      <c r="J379" s="316"/>
      <c r="K379" s="316"/>
      <c r="L379" s="316"/>
      <c r="M379" s="16">
        <v>942</v>
      </c>
      <c r="N379" s="21">
        <f>SUM(N373+N375+N377)</f>
        <v>0</v>
      </c>
    </row>
    <row r="380" spans="2:14" ht="27" customHeight="1" x14ac:dyDescent="0.25">
      <c r="B380" s="316" t="s">
        <v>199</v>
      </c>
      <c r="C380" s="316"/>
      <c r="D380" s="316"/>
      <c r="E380" s="316"/>
      <c r="F380" s="316"/>
      <c r="G380" s="316"/>
      <c r="H380" s="316"/>
      <c r="I380" s="316"/>
      <c r="J380" s="316"/>
      <c r="K380" s="316"/>
      <c r="L380" s="316"/>
      <c r="M380" s="16">
        <v>944</v>
      </c>
      <c r="N380" s="21">
        <f>SUM(N374+N376+N378)</f>
        <v>0</v>
      </c>
    </row>
    <row r="381" spans="2:14" ht="27" customHeight="1" x14ac:dyDescent="0.25">
      <c r="B381" s="316" t="s">
        <v>871</v>
      </c>
      <c r="C381" s="316"/>
      <c r="D381" s="316"/>
      <c r="E381" s="316"/>
      <c r="F381" s="316"/>
      <c r="G381" s="316"/>
      <c r="H381" s="316"/>
      <c r="I381" s="316"/>
      <c r="J381" s="316"/>
      <c r="K381" s="316"/>
      <c r="L381" s="316"/>
      <c r="M381" s="16">
        <v>954</v>
      </c>
      <c r="N381" s="21">
        <f>'Data Form'!N380</f>
        <v>0</v>
      </c>
    </row>
    <row r="382" spans="2:14" ht="27" customHeight="1" x14ac:dyDescent="0.25">
      <c r="B382" s="316" t="s">
        <v>890</v>
      </c>
      <c r="C382" s="316"/>
      <c r="D382" s="316"/>
      <c r="E382" s="316"/>
      <c r="F382" s="316"/>
      <c r="G382" s="316"/>
      <c r="H382" s="316"/>
      <c r="I382" s="316"/>
      <c r="J382" s="316"/>
      <c r="K382" s="316"/>
      <c r="L382" s="316"/>
      <c r="M382" s="16">
        <v>956</v>
      </c>
      <c r="N382" s="21">
        <f>IF(N379=0,0,IF(N380=0,0,(N380/N379)*N381))</f>
        <v>0</v>
      </c>
    </row>
    <row r="383" spans="2:14" ht="27" customHeight="1" x14ac:dyDescent="0.25">
      <c r="B383" s="316" t="s">
        <v>330</v>
      </c>
      <c r="C383" s="316"/>
      <c r="D383" s="316"/>
      <c r="E383" s="316"/>
      <c r="F383" s="316"/>
      <c r="G383" s="316"/>
      <c r="H383" s="316"/>
      <c r="I383" s="316"/>
      <c r="J383" s="316"/>
      <c r="K383" s="316"/>
      <c r="L383" s="316"/>
      <c r="M383" s="316"/>
      <c r="N383" s="316"/>
    </row>
    <row r="384" spans="2:14" ht="27" customHeight="1" x14ac:dyDescent="0.25">
      <c r="B384" s="316" t="s">
        <v>317</v>
      </c>
      <c r="C384" s="316"/>
      <c r="D384" s="316"/>
      <c r="E384" s="316"/>
      <c r="F384" s="316"/>
      <c r="G384" s="316"/>
      <c r="H384" s="316"/>
      <c r="I384" s="316"/>
      <c r="J384" s="316"/>
      <c r="K384" s="316"/>
      <c r="L384" s="316"/>
      <c r="M384" s="73"/>
      <c r="N384" s="21">
        <f>'Data Form'!N383</f>
        <v>0</v>
      </c>
    </row>
    <row r="385" spans="1:25" ht="27" customHeight="1" x14ac:dyDescent="0.25">
      <c r="B385" s="316" t="s">
        <v>318</v>
      </c>
      <c r="C385" s="316"/>
      <c r="D385" s="316"/>
      <c r="E385" s="316"/>
      <c r="F385" s="316"/>
      <c r="G385" s="316"/>
      <c r="H385" s="316"/>
      <c r="I385" s="316"/>
      <c r="J385" s="316"/>
      <c r="K385" s="316"/>
      <c r="L385" s="316"/>
      <c r="M385" s="73"/>
      <c r="N385" s="21">
        <f>'Data Form'!N384</f>
        <v>0</v>
      </c>
    </row>
    <row r="386" spans="1:25" ht="27" customHeight="1" x14ac:dyDescent="0.25">
      <c r="B386" s="316" t="s">
        <v>319</v>
      </c>
      <c r="C386" s="316"/>
      <c r="D386" s="316"/>
      <c r="E386" s="316"/>
      <c r="F386" s="316"/>
      <c r="G386" s="316"/>
      <c r="H386" s="316"/>
      <c r="I386" s="316"/>
      <c r="J386" s="316"/>
      <c r="K386" s="316"/>
      <c r="L386" s="316"/>
      <c r="M386" s="73"/>
      <c r="N386" s="30">
        <f>SUM(N384)*1.5</f>
        <v>0</v>
      </c>
      <c r="T386" s="34"/>
    </row>
    <row r="387" spans="1:25" ht="27" customHeight="1" x14ac:dyDescent="0.25">
      <c r="B387" s="316" t="s">
        <v>320</v>
      </c>
      <c r="C387" s="316"/>
      <c r="D387" s="316"/>
      <c r="E387" s="316"/>
      <c r="F387" s="316"/>
      <c r="G387" s="316"/>
      <c r="H387" s="316"/>
      <c r="I387" s="316"/>
      <c r="J387" s="316"/>
      <c r="K387" s="316"/>
      <c r="L387" s="316"/>
      <c r="M387" s="73"/>
      <c r="N387" s="21">
        <f>IF(N386+N385&lt;=10000,N386+N385,IF(N386+N385&gt;10000,10000))</f>
        <v>0</v>
      </c>
      <c r="Q387" s="39"/>
      <c r="T387" s="34"/>
    </row>
    <row r="388" spans="1:25" ht="27" customHeight="1" x14ac:dyDescent="0.25">
      <c r="B388" s="316" t="s">
        <v>321</v>
      </c>
      <c r="C388" s="316"/>
      <c r="D388" s="316"/>
      <c r="E388" s="316"/>
      <c r="F388" s="316"/>
      <c r="G388" s="316"/>
      <c r="H388" s="316"/>
      <c r="I388" s="316"/>
      <c r="J388" s="316"/>
      <c r="K388" s="316"/>
      <c r="L388" s="316"/>
      <c r="M388" s="73"/>
      <c r="N388" s="21">
        <f>'Data Form'!N387</f>
        <v>0</v>
      </c>
      <c r="Q388" s="39"/>
      <c r="T388" s="34"/>
    </row>
    <row r="389" spans="1:25" ht="27" customHeight="1" x14ac:dyDescent="0.25">
      <c r="B389" s="316" t="s">
        <v>322</v>
      </c>
      <c r="C389" s="316"/>
      <c r="D389" s="316"/>
      <c r="E389" s="316"/>
      <c r="F389" s="316"/>
      <c r="G389" s="316"/>
      <c r="H389" s="316"/>
      <c r="I389" s="316"/>
      <c r="J389" s="316"/>
      <c r="K389" s="316"/>
      <c r="L389" s="316"/>
      <c r="M389" s="73"/>
      <c r="N389" s="21">
        <f>'Data Form'!N388</f>
        <v>0</v>
      </c>
      <c r="Q389" s="39"/>
      <c r="T389" s="34"/>
    </row>
    <row r="390" spans="1:25" ht="27" customHeight="1" x14ac:dyDescent="0.25">
      <c r="B390" s="316" t="s">
        <v>323</v>
      </c>
      <c r="C390" s="316"/>
      <c r="D390" s="316"/>
      <c r="E390" s="316"/>
      <c r="F390" s="316"/>
      <c r="G390" s="316"/>
      <c r="H390" s="316"/>
      <c r="I390" s="316"/>
      <c r="J390" s="316"/>
      <c r="K390" s="316"/>
      <c r="L390" s="316"/>
      <c r="M390" s="73"/>
      <c r="N390" s="30">
        <f>SUM(N388)*0.75</f>
        <v>0</v>
      </c>
      <c r="Q390" s="39"/>
      <c r="T390" s="34"/>
      <c r="U390" s="34"/>
      <c r="V390" s="34"/>
      <c r="W390" s="34"/>
      <c r="Y390" s="81"/>
    </row>
    <row r="391" spans="1:25" ht="27" customHeight="1" x14ac:dyDescent="0.25">
      <c r="B391" s="316" t="s">
        <v>324</v>
      </c>
      <c r="C391" s="316"/>
      <c r="D391" s="316"/>
      <c r="E391" s="316"/>
      <c r="F391" s="316"/>
      <c r="G391" s="316"/>
      <c r="H391" s="316"/>
      <c r="I391" s="316"/>
      <c r="J391" s="316"/>
      <c r="K391" s="316"/>
      <c r="L391" s="316"/>
      <c r="M391" s="73"/>
      <c r="N391" s="30">
        <f>IF(N389+N390&lt;50000,N389+N390,IF(N389+N390&gt;50000,50000))</f>
        <v>0</v>
      </c>
      <c r="Q391" s="39"/>
      <c r="T391" s="34"/>
      <c r="U391" s="34"/>
      <c r="V391" s="34"/>
      <c r="W391" s="34"/>
      <c r="Y391" s="81"/>
    </row>
    <row r="392" spans="1:25" ht="27" customHeight="1" x14ac:dyDescent="0.25">
      <c r="B392" s="316" t="s">
        <v>325</v>
      </c>
      <c r="C392" s="316"/>
      <c r="D392" s="316"/>
      <c r="E392" s="316"/>
      <c r="F392" s="316"/>
      <c r="G392" s="316"/>
      <c r="H392" s="316"/>
      <c r="I392" s="316"/>
      <c r="J392" s="316"/>
      <c r="K392" s="316"/>
      <c r="L392" s="316"/>
      <c r="M392" s="63">
        <v>960</v>
      </c>
      <c r="N392" s="26">
        <f>IF(N387+N391&lt;50000,N387+N391,IF(N387+N391&gt;50000,50000,0))</f>
        <v>0</v>
      </c>
      <c r="Q392" s="39"/>
      <c r="T392" s="34"/>
      <c r="U392" s="34"/>
      <c r="V392" s="34"/>
      <c r="W392" s="34"/>
      <c r="Y392" s="81"/>
    </row>
    <row r="393" spans="1:25" ht="27" customHeight="1" x14ac:dyDescent="0.25">
      <c r="B393" s="316" t="s">
        <v>326</v>
      </c>
      <c r="C393" s="316"/>
      <c r="D393" s="316"/>
      <c r="E393" s="316"/>
      <c r="F393" s="316"/>
      <c r="G393" s="316"/>
      <c r="H393" s="316"/>
      <c r="I393" s="316"/>
      <c r="J393" s="316"/>
      <c r="K393" s="316"/>
      <c r="L393" s="316"/>
      <c r="M393" s="63">
        <v>962</v>
      </c>
      <c r="N393" s="26">
        <f>IF(N392&lt;10000,N392,IF(N392&gt;10000,10000,0))</f>
        <v>0</v>
      </c>
      <c r="Q393" s="39"/>
      <c r="T393" s="34"/>
      <c r="U393" s="34"/>
      <c r="V393" s="34"/>
      <c r="W393" s="34"/>
      <c r="Y393" s="81"/>
    </row>
    <row r="394" spans="1:25" ht="27" customHeight="1" x14ac:dyDescent="0.25">
      <c r="B394" s="316" t="s">
        <v>327</v>
      </c>
      <c r="C394" s="316"/>
      <c r="D394" s="316"/>
      <c r="E394" s="316"/>
      <c r="F394" s="316"/>
      <c r="G394" s="316"/>
      <c r="H394" s="316"/>
      <c r="I394" s="316"/>
      <c r="J394" s="316"/>
      <c r="K394" s="316"/>
      <c r="L394" s="316"/>
      <c r="M394" s="63">
        <v>964</v>
      </c>
      <c r="N394" s="21">
        <f>N392-N393</f>
        <v>0</v>
      </c>
      <c r="Q394" s="39"/>
      <c r="T394" s="34"/>
      <c r="U394" s="34"/>
      <c r="V394" s="34"/>
      <c r="W394" s="34"/>
      <c r="Y394" s="81"/>
    </row>
    <row r="395" spans="1:25" ht="27" customHeight="1" x14ac:dyDescent="0.25">
      <c r="B395" s="316" t="s">
        <v>328</v>
      </c>
      <c r="C395" s="316"/>
      <c r="D395" s="316"/>
      <c r="E395" s="316"/>
      <c r="F395" s="316"/>
      <c r="G395" s="316"/>
      <c r="H395" s="316"/>
      <c r="I395" s="316"/>
      <c r="J395" s="316"/>
      <c r="K395" s="316"/>
      <c r="L395" s="316"/>
      <c r="M395" s="316"/>
      <c r="N395" s="316"/>
      <c r="Q395" s="39"/>
      <c r="T395" s="34"/>
      <c r="U395" s="34"/>
      <c r="V395" s="34"/>
      <c r="W395" s="34"/>
      <c r="Y395" s="81"/>
    </row>
    <row r="396" spans="1:25" ht="27" customHeight="1" x14ac:dyDescent="0.25">
      <c r="B396" s="316" t="s">
        <v>317</v>
      </c>
      <c r="C396" s="316"/>
      <c r="D396" s="316"/>
      <c r="E396" s="316"/>
      <c r="F396" s="316"/>
      <c r="G396" s="316"/>
      <c r="H396" s="316"/>
      <c r="I396" s="316"/>
      <c r="J396" s="316"/>
      <c r="K396" s="316"/>
      <c r="L396" s="316"/>
      <c r="M396" s="74"/>
      <c r="N396" s="21">
        <f>'Data Form'!N395</f>
        <v>0</v>
      </c>
      <c r="U396" s="34"/>
      <c r="V396" s="34"/>
      <c r="W396" s="34"/>
      <c r="Y396" s="81"/>
    </row>
    <row r="397" spans="1:25" ht="27" customHeight="1" x14ac:dyDescent="0.25">
      <c r="B397" s="316" t="s">
        <v>318</v>
      </c>
      <c r="C397" s="316"/>
      <c r="D397" s="316"/>
      <c r="E397" s="316"/>
      <c r="F397" s="316"/>
      <c r="G397" s="316"/>
      <c r="H397" s="316"/>
      <c r="I397" s="316"/>
      <c r="J397" s="316"/>
      <c r="K397" s="316"/>
      <c r="L397" s="316"/>
      <c r="M397" s="74"/>
      <c r="N397" s="21">
        <f>'Data Form'!N396</f>
        <v>0</v>
      </c>
      <c r="U397" s="34"/>
      <c r="V397" s="34"/>
      <c r="W397" s="34"/>
      <c r="Y397" s="81"/>
    </row>
    <row r="398" spans="1:25" ht="27" customHeight="1" x14ac:dyDescent="0.25">
      <c r="B398" s="316" t="s">
        <v>319</v>
      </c>
      <c r="C398" s="316"/>
      <c r="D398" s="316"/>
      <c r="E398" s="316"/>
      <c r="F398" s="316"/>
      <c r="G398" s="316"/>
      <c r="H398" s="316"/>
      <c r="I398" s="316"/>
      <c r="J398" s="316"/>
      <c r="K398" s="316"/>
      <c r="L398" s="316"/>
      <c r="M398" s="74"/>
      <c r="N398" s="30">
        <f>SUM(N396)*1.5</f>
        <v>0</v>
      </c>
      <c r="U398" s="34"/>
      <c r="V398" s="34"/>
      <c r="W398" s="34"/>
      <c r="Y398" s="81"/>
    </row>
    <row r="399" spans="1:25" ht="27" customHeight="1" x14ac:dyDescent="0.25">
      <c r="A399" s="75"/>
      <c r="B399" s="316" t="s">
        <v>320</v>
      </c>
      <c r="C399" s="316"/>
      <c r="D399" s="316"/>
      <c r="E399" s="316"/>
      <c r="F399" s="316"/>
      <c r="G399" s="316"/>
      <c r="H399" s="316"/>
      <c r="I399" s="316"/>
      <c r="J399" s="316"/>
      <c r="K399" s="316"/>
      <c r="L399" s="316"/>
      <c r="M399" s="74"/>
      <c r="N399" s="21">
        <f>IF(N398+N397&lt;=25000,N398+N397,IF(N398+N397&gt;25000,25000))</f>
        <v>0</v>
      </c>
      <c r="U399" s="34"/>
      <c r="V399" s="34"/>
      <c r="W399" s="34"/>
      <c r="Y399" s="81"/>
    </row>
    <row r="400" spans="1:25" ht="27" customHeight="1" x14ac:dyDescent="0.25">
      <c r="B400" s="316" t="s">
        <v>321</v>
      </c>
      <c r="C400" s="316"/>
      <c r="D400" s="316"/>
      <c r="E400" s="316"/>
      <c r="F400" s="316"/>
      <c r="G400" s="316"/>
      <c r="H400" s="316"/>
      <c r="I400" s="316"/>
      <c r="J400" s="316"/>
      <c r="K400" s="316"/>
      <c r="L400" s="316"/>
      <c r="M400" s="74"/>
      <c r="N400" s="21">
        <f>'Data Form'!N399</f>
        <v>0</v>
      </c>
    </row>
    <row r="401" spans="2:23" ht="27" customHeight="1" x14ac:dyDescent="0.25">
      <c r="B401" s="316" t="s">
        <v>322</v>
      </c>
      <c r="C401" s="316"/>
      <c r="D401" s="316"/>
      <c r="E401" s="316"/>
      <c r="F401" s="316"/>
      <c r="G401" s="316"/>
      <c r="H401" s="316"/>
      <c r="I401" s="316"/>
      <c r="J401" s="316"/>
      <c r="K401" s="316"/>
      <c r="L401" s="316"/>
      <c r="M401" s="74"/>
      <c r="N401" s="21">
        <f>'Data Form'!N400</f>
        <v>0</v>
      </c>
    </row>
    <row r="402" spans="2:23" ht="27" customHeight="1" x14ac:dyDescent="0.25">
      <c r="B402" s="316" t="s">
        <v>329</v>
      </c>
      <c r="C402" s="316"/>
      <c r="D402" s="316"/>
      <c r="E402" s="316"/>
      <c r="F402" s="316"/>
      <c r="G402" s="316"/>
      <c r="H402" s="316"/>
      <c r="I402" s="316"/>
      <c r="J402" s="316"/>
      <c r="K402" s="316"/>
      <c r="L402" s="316"/>
      <c r="M402" s="74"/>
      <c r="N402" s="30">
        <f>SUM(N400)*1.5</f>
        <v>0</v>
      </c>
    </row>
    <row r="403" spans="2:23" ht="27" customHeight="1" x14ac:dyDescent="0.25">
      <c r="B403" s="316" t="s">
        <v>324</v>
      </c>
      <c r="C403" s="316"/>
      <c r="D403" s="316"/>
      <c r="E403" s="316"/>
      <c r="F403" s="316"/>
      <c r="G403" s="316"/>
      <c r="H403" s="316"/>
      <c r="I403" s="316"/>
      <c r="J403" s="316"/>
      <c r="K403" s="316"/>
      <c r="L403" s="316"/>
      <c r="M403" s="74"/>
      <c r="N403" s="30">
        <f>SUM(N401:N402)</f>
        <v>0</v>
      </c>
    </row>
    <row r="404" spans="2:23" ht="27" customHeight="1" x14ac:dyDescent="0.25">
      <c r="B404" s="316" t="s">
        <v>325</v>
      </c>
      <c r="C404" s="316"/>
      <c r="D404" s="316"/>
      <c r="E404" s="316"/>
      <c r="F404" s="316"/>
      <c r="G404" s="316"/>
      <c r="H404" s="316"/>
      <c r="I404" s="316"/>
      <c r="J404" s="316"/>
      <c r="K404" s="316"/>
      <c r="L404" s="316"/>
      <c r="M404" s="63">
        <v>970</v>
      </c>
      <c r="N404" s="26">
        <f>IF(N399+N403&lt;125000,N399+N403,IF(N399+N403&gt;125000,125000,0))</f>
        <v>0</v>
      </c>
    </row>
    <row r="405" spans="2:23" ht="27" customHeight="1" x14ac:dyDescent="0.25">
      <c r="B405" s="316" t="s">
        <v>326</v>
      </c>
      <c r="C405" s="316"/>
      <c r="D405" s="316"/>
      <c r="E405" s="316"/>
      <c r="F405" s="316"/>
      <c r="G405" s="316"/>
      <c r="H405" s="316"/>
      <c r="I405" s="316"/>
      <c r="J405" s="316"/>
      <c r="K405" s="316"/>
      <c r="L405" s="316"/>
      <c r="M405" s="63">
        <v>972</v>
      </c>
      <c r="N405" s="26">
        <f>IF(N404&lt;25000,N404,IF(N404&gt;25000,25000,0))</f>
        <v>0</v>
      </c>
    </row>
    <row r="406" spans="2:23" ht="27" customHeight="1" x14ac:dyDescent="0.25">
      <c r="B406" s="316" t="s">
        <v>327</v>
      </c>
      <c r="C406" s="316"/>
      <c r="D406" s="316"/>
      <c r="E406" s="316"/>
      <c r="F406" s="316"/>
      <c r="G406" s="316"/>
      <c r="H406" s="316"/>
      <c r="I406" s="316"/>
      <c r="J406" s="316"/>
      <c r="K406" s="316"/>
      <c r="L406" s="316"/>
      <c r="M406" s="63">
        <v>974</v>
      </c>
      <c r="N406" s="21">
        <f>N404-N405</f>
        <v>0</v>
      </c>
    </row>
    <row r="407" spans="2:23" ht="27" customHeight="1" x14ac:dyDescent="0.25">
      <c r="B407" s="318" t="s">
        <v>131</v>
      </c>
      <c r="C407" s="318"/>
      <c r="D407" s="318"/>
      <c r="E407" s="318"/>
      <c r="F407" s="318"/>
      <c r="G407" s="318"/>
      <c r="H407" s="318"/>
      <c r="I407" s="318"/>
      <c r="J407" s="318"/>
      <c r="K407" s="318"/>
      <c r="L407" s="318"/>
      <c r="M407" s="318"/>
      <c r="N407" s="318"/>
      <c r="T407" s="34"/>
      <c r="U407" s="34"/>
      <c r="V407" s="34"/>
      <c r="W407" s="34"/>
    </row>
    <row r="408" spans="2:23" ht="27" customHeight="1" x14ac:dyDescent="0.25">
      <c r="B408" s="318" t="s">
        <v>132</v>
      </c>
      <c r="C408" s="318"/>
      <c r="D408" s="318"/>
      <c r="E408" s="318"/>
      <c r="F408" s="318"/>
      <c r="G408" s="318"/>
      <c r="H408" s="318"/>
      <c r="I408" s="318"/>
      <c r="J408" s="318"/>
      <c r="K408" s="318"/>
      <c r="L408" s="318"/>
      <c r="M408" s="318"/>
      <c r="N408" s="318"/>
      <c r="T408" s="34"/>
      <c r="U408" s="34"/>
      <c r="V408" s="34"/>
      <c r="W408" s="34"/>
    </row>
    <row r="409" spans="2:23" ht="27" customHeight="1" x14ac:dyDescent="0.25">
      <c r="B409" s="49" t="s">
        <v>133</v>
      </c>
      <c r="C409" s="353" t="s">
        <v>134</v>
      </c>
      <c r="D409" s="353"/>
      <c r="E409" s="353" t="s">
        <v>874</v>
      </c>
      <c r="F409" s="353"/>
      <c r="G409" s="353" t="s">
        <v>875</v>
      </c>
      <c r="H409" s="353"/>
      <c r="I409" s="63" t="s">
        <v>135</v>
      </c>
      <c r="J409" s="353" t="s">
        <v>136</v>
      </c>
      <c r="K409" s="353"/>
      <c r="L409" s="353" t="s">
        <v>137</v>
      </c>
      <c r="M409" s="353"/>
      <c r="N409" s="24" t="s">
        <v>876</v>
      </c>
      <c r="T409" s="34"/>
      <c r="U409" s="34"/>
      <c r="V409" s="34"/>
      <c r="W409" s="34"/>
    </row>
    <row r="410" spans="2:23" ht="27" customHeight="1" x14ac:dyDescent="0.25">
      <c r="B410" s="52" t="s">
        <v>138</v>
      </c>
      <c r="C410" s="352">
        <f>'Data Form'!C409</f>
        <v>0</v>
      </c>
      <c r="D410" s="352"/>
      <c r="E410" s="352">
        <f>'Data Form'!E409</f>
        <v>0</v>
      </c>
      <c r="F410" s="352"/>
      <c r="G410" s="352">
        <f>'Data Form'!G409</f>
        <v>0</v>
      </c>
      <c r="H410" s="352"/>
      <c r="I410" s="31">
        <f>SUM(C410:H410)</f>
        <v>0</v>
      </c>
      <c r="J410" s="352">
        <f>'Data Form'!J409</f>
        <v>0</v>
      </c>
      <c r="K410" s="352"/>
      <c r="L410" s="352">
        <f>'Data Form'!L409</f>
        <v>0</v>
      </c>
      <c r="M410" s="352"/>
      <c r="N410" s="31">
        <f>SUM(I410-J410-L410)</f>
        <v>0</v>
      </c>
      <c r="T410" s="34"/>
      <c r="U410" s="34"/>
      <c r="V410" s="34"/>
      <c r="W410" s="34"/>
    </row>
    <row r="411" spans="2:23" ht="27" customHeight="1" x14ac:dyDescent="0.25">
      <c r="B411" s="52" t="s">
        <v>139</v>
      </c>
      <c r="C411" s="352">
        <f>'Data Form'!C410</f>
        <v>0</v>
      </c>
      <c r="D411" s="352"/>
      <c r="E411" s="352">
        <f>'Data Form'!E410</f>
        <v>0</v>
      </c>
      <c r="F411" s="352"/>
      <c r="G411" s="352">
        <f>'Data Form'!G410</f>
        <v>0</v>
      </c>
      <c r="H411" s="352"/>
      <c r="I411" s="31">
        <f t="shared" ref="I411:I415" si="19">SUM(C411:H411)</f>
        <v>0</v>
      </c>
      <c r="J411" s="352">
        <f>'Data Form'!J410</f>
        <v>0</v>
      </c>
      <c r="K411" s="352"/>
      <c r="L411" s="352">
        <f>'Data Form'!L410</f>
        <v>0</v>
      </c>
      <c r="M411" s="352"/>
      <c r="N411" s="31">
        <f t="shared" ref="N411:N415" si="20">SUM(I411-J411-L411)</f>
        <v>0</v>
      </c>
      <c r="T411" s="34"/>
      <c r="U411" s="34"/>
      <c r="V411" s="34"/>
      <c r="W411" s="34"/>
    </row>
    <row r="412" spans="2:23" ht="27" customHeight="1" x14ac:dyDescent="0.25">
      <c r="B412" s="52" t="s">
        <v>140</v>
      </c>
      <c r="C412" s="352">
        <f>'Data Form'!C411</f>
        <v>0</v>
      </c>
      <c r="D412" s="352"/>
      <c r="E412" s="352">
        <f>'Data Form'!E411</f>
        <v>0</v>
      </c>
      <c r="F412" s="352"/>
      <c r="G412" s="352">
        <f>'Data Form'!G411</f>
        <v>0</v>
      </c>
      <c r="H412" s="352"/>
      <c r="I412" s="31">
        <f t="shared" si="19"/>
        <v>0</v>
      </c>
      <c r="J412" s="352">
        <f>'Data Form'!J411</f>
        <v>0</v>
      </c>
      <c r="K412" s="352"/>
      <c r="L412" s="352">
        <f>'Data Form'!L411</f>
        <v>0</v>
      </c>
      <c r="M412" s="352"/>
      <c r="N412" s="31">
        <f t="shared" si="20"/>
        <v>0</v>
      </c>
      <c r="T412" s="34"/>
      <c r="U412" s="34"/>
      <c r="V412" s="34"/>
      <c r="W412" s="34"/>
    </row>
    <row r="413" spans="2:23" ht="27" customHeight="1" x14ac:dyDescent="0.25">
      <c r="B413" s="52" t="s">
        <v>141</v>
      </c>
      <c r="C413" s="352">
        <f>'Data Form'!C412</f>
        <v>0</v>
      </c>
      <c r="D413" s="352"/>
      <c r="E413" s="352">
        <f>'Data Form'!E412</f>
        <v>0</v>
      </c>
      <c r="F413" s="352"/>
      <c r="G413" s="352">
        <f>'Data Form'!G412</f>
        <v>0</v>
      </c>
      <c r="H413" s="352"/>
      <c r="I413" s="31">
        <f t="shared" si="19"/>
        <v>0</v>
      </c>
      <c r="J413" s="352">
        <f>'Data Form'!J412</f>
        <v>0</v>
      </c>
      <c r="K413" s="352"/>
      <c r="L413" s="352">
        <f>'Data Form'!L412</f>
        <v>0</v>
      </c>
      <c r="M413" s="352"/>
      <c r="N413" s="31">
        <f t="shared" si="20"/>
        <v>0</v>
      </c>
      <c r="P413"/>
      <c r="T413" s="34"/>
      <c r="U413" s="34"/>
      <c r="V413" s="34"/>
      <c r="W413" s="34"/>
    </row>
    <row r="414" spans="2:23" ht="27" customHeight="1" x14ac:dyDescent="0.25">
      <c r="B414" s="52" t="s">
        <v>142</v>
      </c>
      <c r="C414" s="352">
        <f>'Data Form'!C413</f>
        <v>0</v>
      </c>
      <c r="D414" s="352"/>
      <c r="E414" s="352">
        <f>'Data Form'!E413</f>
        <v>0</v>
      </c>
      <c r="F414" s="352"/>
      <c r="G414" s="352">
        <f>'Data Form'!G413</f>
        <v>0</v>
      </c>
      <c r="H414" s="352"/>
      <c r="I414" s="31">
        <f t="shared" si="19"/>
        <v>0</v>
      </c>
      <c r="J414" s="352">
        <f>'Data Form'!J413</f>
        <v>0</v>
      </c>
      <c r="K414" s="352"/>
      <c r="L414" s="352">
        <f>'Data Form'!L413</f>
        <v>0</v>
      </c>
      <c r="M414" s="352"/>
      <c r="N414" s="31">
        <f t="shared" si="20"/>
        <v>0</v>
      </c>
      <c r="T414" s="34"/>
      <c r="U414" s="34"/>
      <c r="V414" s="34"/>
      <c r="W414" s="34"/>
    </row>
    <row r="415" spans="2:23" ht="27" customHeight="1" x14ac:dyDescent="0.25">
      <c r="B415" s="76" t="s">
        <v>69</v>
      </c>
      <c r="C415" s="352">
        <f>'Data Form'!C414</f>
        <v>0</v>
      </c>
      <c r="D415" s="352"/>
      <c r="E415" s="352">
        <f>'Data Form'!E414</f>
        <v>0</v>
      </c>
      <c r="F415" s="352"/>
      <c r="G415" s="352">
        <f>'Data Form'!G414</f>
        <v>0</v>
      </c>
      <c r="H415" s="352"/>
      <c r="I415" s="31">
        <f t="shared" si="19"/>
        <v>0</v>
      </c>
      <c r="J415" s="352">
        <f>'Data Form'!J414</f>
        <v>0</v>
      </c>
      <c r="K415" s="352"/>
      <c r="L415" s="352">
        <f>'Data Form'!L414</f>
        <v>0</v>
      </c>
      <c r="M415" s="352"/>
      <c r="N415" s="31">
        <f t="shared" si="20"/>
        <v>0</v>
      </c>
      <c r="T415" s="34"/>
      <c r="U415" s="34"/>
      <c r="V415" s="34"/>
      <c r="W415" s="34"/>
    </row>
    <row r="416" spans="2:23" ht="27" customHeight="1" x14ac:dyDescent="0.25">
      <c r="B416" s="320" t="s">
        <v>299</v>
      </c>
      <c r="C416" s="320"/>
      <c r="D416" s="320"/>
      <c r="E416" s="320"/>
      <c r="F416" s="320"/>
      <c r="G416" s="320"/>
      <c r="H416" s="320"/>
      <c r="I416" s="320"/>
      <c r="J416" s="320"/>
      <c r="K416" s="320"/>
      <c r="L416" s="320"/>
      <c r="M416" s="320"/>
      <c r="N416" s="320"/>
      <c r="U416" s="34"/>
      <c r="V416" s="34"/>
      <c r="W416" s="34"/>
    </row>
    <row r="417" spans="2:30" ht="27" customHeight="1" x14ac:dyDescent="0.25">
      <c r="B417" s="316" t="s">
        <v>300</v>
      </c>
      <c r="C417" s="316"/>
      <c r="D417" s="316"/>
      <c r="E417" s="316"/>
      <c r="F417" s="316"/>
      <c r="G417" s="316"/>
      <c r="H417" s="316"/>
      <c r="I417" s="316"/>
      <c r="J417" s="316"/>
      <c r="K417" s="316"/>
      <c r="L417" s="316"/>
      <c r="M417" s="16">
        <v>975</v>
      </c>
      <c r="N417" s="27">
        <f>IF(G3=2013,Q38+(N79+N128+N201+N234)*0.3138,IF(G3=2014,N52+N79+N128+N201+N234,IF(G3=2015,N52+N79+N128+N201+N234,IF(G3=2016,Q38+(N79+N128+N201+N234)*0.25,0))))</f>
        <v>0</v>
      </c>
      <c r="U417" s="34"/>
      <c r="V417" s="34"/>
      <c r="W417" s="34"/>
    </row>
    <row r="418" spans="2:30" ht="27" customHeight="1" x14ac:dyDescent="0.25">
      <c r="B418" s="316" t="s">
        <v>309</v>
      </c>
      <c r="C418" s="316"/>
      <c r="D418" s="316"/>
      <c r="E418" s="316"/>
      <c r="F418" s="316"/>
      <c r="G418" s="316"/>
      <c r="H418" s="316"/>
      <c r="I418" s="316"/>
      <c r="J418" s="316"/>
      <c r="K418" s="316"/>
      <c r="L418" s="316"/>
      <c r="M418" s="16">
        <v>976</v>
      </c>
      <c r="N418" s="27">
        <f>IF(G$3=2013,(N51)*0.3138,IF(G$3=2014,N51,IF(G$3=2015,N51,IF(G$3=2016,(N51)*0.25,0))))</f>
        <v>0</v>
      </c>
      <c r="U418" s="34"/>
      <c r="V418" s="34"/>
      <c r="W418" s="34"/>
    </row>
    <row r="419" spans="2:30" ht="27" customHeight="1" x14ac:dyDescent="0.25">
      <c r="B419" s="316" t="s">
        <v>310</v>
      </c>
      <c r="C419" s="316"/>
      <c r="D419" s="316"/>
      <c r="E419" s="316"/>
      <c r="F419" s="316"/>
      <c r="G419" s="316"/>
      <c r="H419" s="316"/>
      <c r="I419" s="316"/>
      <c r="J419" s="316"/>
      <c r="K419" s="316"/>
      <c r="L419" s="316"/>
      <c r="M419" s="16">
        <v>977</v>
      </c>
      <c r="N419" s="27">
        <f>IF(G3=2013,(N79+N188+N191+N194+N197+N199+N234)*0.3138,IF(G3=2014,N79+N188+N191+N194+N197+N199+N234,IF(G3=2015,N79+N188+N191+N194+N197+N199+N234,IF(G3=2016,(N79+N188+N191+N194+N197+N199+N234)*0.25,0))))</f>
        <v>0</v>
      </c>
    </row>
    <row r="420" spans="2:30" ht="27" customHeight="1" x14ac:dyDescent="0.25">
      <c r="B420" s="316" t="s">
        <v>311</v>
      </c>
      <c r="C420" s="316"/>
      <c r="D420" s="316"/>
      <c r="E420" s="316"/>
      <c r="F420" s="316"/>
      <c r="G420" s="316"/>
      <c r="H420" s="316"/>
      <c r="I420" s="316"/>
      <c r="J420" s="316"/>
      <c r="K420" s="316"/>
      <c r="L420" s="316"/>
      <c r="M420" s="16">
        <v>978</v>
      </c>
      <c r="N420" s="27">
        <f>SUM(N417:N419)</f>
        <v>0</v>
      </c>
    </row>
    <row r="421" spans="2:30" ht="27" customHeight="1" x14ac:dyDescent="0.25">
      <c r="B421" s="316" t="s">
        <v>312</v>
      </c>
      <c r="C421" s="316"/>
      <c r="D421" s="316"/>
      <c r="E421" s="316"/>
      <c r="F421" s="316"/>
      <c r="G421" s="316"/>
      <c r="H421" s="316"/>
      <c r="I421" s="316"/>
      <c r="J421" s="316"/>
      <c r="K421" s="316"/>
      <c r="L421" s="316"/>
      <c r="M421" s="16">
        <v>979</v>
      </c>
      <c r="N421" s="27">
        <f>IF(G3=2013,(S33+N42+N44+N45+N43)*0.3138,IF(G3=2014,S33+N42+N44+N45+N43,IF(G3=2015,S33+N42+N44+N45+N43,IF(G3=2016,(S33+N42+N44+N45+N43)*0.25,0))))</f>
        <v>0</v>
      </c>
      <c r="Q421" s="82"/>
      <c r="R421" s="81"/>
    </row>
    <row r="422" spans="2:30" ht="27" customHeight="1" x14ac:dyDescent="0.25">
      <c r="B422" s="316" t="s">
        <v>313</v>
      </c>
      <c r="C422" s="316"/>
      <c r="D422" s="316"/>
      <c r="E422" s="316"/>
      <c r="F422" s="316"/>
      <c r="G422" s="316"/>
      <c r="H422" s="316"/>
      <c r="I422" s="316"/>
      <c r="J422" s="316"/>
      <c r="K422" s="316"/>
      <c r="L422" s="316"/>
      <c r="M422" s="16">
        <v>980</v>
      </c>
      <c r="N422" s="27">
        <f>IF(G$3=2013,(N41)*0.3138,IF(G$3=2014,N41,IF(G$3=2015,N41,IF(G$3=2016,(N41)*0.25,0))))</f>
        <v>0</v>
      </c>
      <c r="Q422" s="33"/>
    </row>
    <row r="423" spans="2:30" ht="27" customHeight="1" x14ac:dyDescent="0.25">
      <c r="B423" s="316" t="s">
        <v>314</v>
      </c>
      <c r="C423" s="316"/>
      <c r="D423" s="316"/>
      <c r="E423" s="316"/>
      <c r="F423" s="316"/>
      <c r="G423" s="316"/>
      <c r="H423" s="316"/>
      <c r="I423" s="316"/>
      <c r="J423" s="316"/>
      <c r="K423" s="316"/>
      <c r="L423" s="316"/>
      <c r="M423" s="16">
        <v>981</v>
      </c>
      <c r="N423" s="27">
        <f>SUM(N421:N422)</f>
        <v>0</v>
      </c>
      <c r="P423" s="320" t="s">
        <v>299</v>
      </c>
      <c r="Q423" s="320"/>
      <c r="R423" s="320"/>
      <c r="S423" s="320"/>
      <c r="T423" s="320"/>
      <c r="U423" s="320"/>
      <c r="V423" s="320"/>
      <c r="W423" s="320"/>
      <c r="X423" s="320"/>
      <c r="Y423" s="320"/>
      <c r="Z423" s="320"/>
      <c r="AA423" s="320"/>
      <c r="AB423" s="320"/>
    </row>
    <row r="424" spans="2:30" ht="27" customHeight="1" x14ac:dyDescent="0.25">
      <c r="B424" s="316" t="s">
        <v>315</v>
      </c>
      <c r="C424" s="316"/>
      <c r="D424" s="316"/>
      <c r="E424" s="316"/>
      <c r="F424" s="316"/>
      <c r="G424" s="316"/>
      <c r="H424" s="316"/>
      <c r="I424" s="316"/>
      <c r="J424" s="316"/>
      <c r="K424" s="316"/>
      <c r="L424" s="316"/>
      <c r="M424" s="16">
        <v>982</v>
      </c>
      <c r="N424" s="27">
        <f>SUM(N420-N423)</f>
        <v>0</v>
      </c>
      <c r="P424" s="77">
        <f>SUM(Q424)/3</f>
        <v>66666.666666666672</v>
      </c>
      <c r="Q424" s="77">
        <v>200000</v>
      </c>
      <c r="R424" s="77">
        <f>SUM(Q424)/4</f>
        <v>50000</v>
      </c>
      <c r="S424" s="77">
        <f>IF($N$424&lt;T424,0,$N$424)</f>
        <v>0</v>
      </c>
      <c r="T424" s="78">
        <v>16666.669999999998</v>
      </c>
      <c r="U424" s="378" t="s">
        <v>881</v>
      </c>
      <c r="V424" s="378"/>
      <c r="W424" s="378"/>
      <c r="X424" s="378"/>
      <c r="Y424" s="378"/>
      <c r="Z424" s="378"/>
      <c r="AA424" s="378"/>
      <c r="AB424" s="378"/>
      <c r="AC424" s="378"/>
      <c r="AD424" s="378"/>
    </row>
    <row r="425" spans="2:30" ht="27" customHeight="1" x14ac:dyDescent="0.25">
      <c r="B425" s="316" t="s">
        <v>917</v>
      </c>
      <c r="C425" s="316"/>
      <c r="D425" s="316"/>
      <c r="E425" s="316"/>
      <c r="F425" s="316"/>
      <c r="G425" s="316"/>
      <c r="H425" s="316"/>
      <c r="I425" s="316"/>
      <c r="J425" s="316"/>
      <c r="K425" s="316"/>
      <c r="L425" s="316"/>
      <c r="M425" s="16">
        <v>983</v>
      </c>
      <c r="N425" s="27">
        <f>IF(G3=2013,S424,IF(G3=2014,S425,IF(G3=2015,S426,IF(G3=2016,S427,0))))</f>
        <v>0</v>
      </c>
      <c r="P425" s="77">
        <f>SUM(Q425)/3</f>
        <v>33333.333333333336</v>
      </c>
      <c r="Q425" s="77">
        <v>100000</v>
      </c>
      <c r="R425" s="77">
        <f>SUM(Q425)/4</f>
        <v>25000</v>
      </c>
      <c r="S425" s="77">
        <f t="shared" ref="S425:S427" si="21">IF($N$424&lt;T425,0,$N$424)</f>
        <v>0</v>
      </c>
      <c r="T425" s="78">
        <v>50000</v>
      </c>
      <c r="U425" s="378" t="s">
        <v>880</v>
      </c>
      <c r="V425" s="378"/>
      <c r="W425" s="378"/>
      <c r="X425" s="378"/>
      <c r="Y425" s="378"/>
      <c r="Z425" s="378"/>
      <c r="AA425" s="378"/>
      <c r="AB425" s="378"/>
      <c r="AC425" s="378"/>
      <c r="AD425" s="378"/>
    </row>
    <row r="426" spans="2:30" ht="27" customHeight="1" x14ac:dyDescent="0.25">
      <c r="B426" s="368" t="s">
        <v>301</v>
      </c>
      <c r="C426" s="368"/>
      <c r="D426" s="368"/>
      <c r="E426" s="368"/>
      <c r="F426" s="368"/>
      <c r="G426" s="368"/>
      <c r="H426" s="368"/>
      <c r="I426" s="368"/>
      <c r="J426" s="368"/>
      <c r="K426" s="368"/>
      <c r="L426" s="368"/>
      <c r="M426" s="368"/>
      <c r="N426" s="368"/>
      <c r="P426" s="77">
        <f>SUM(Q426)/3</f>
        <v>25000</v>
      </c>
      <c r="Q426" s="77">
        <v>75000</v>
      </c>
      <c r="R426" s="77">
        <f>SUM(Q426)/4</f>
        <v>18750</v>
      </c>
      <c r="S426" s="77">
        <f t="shared" si="21"/>
        <v>0</v>
      </c>
      <c r="T426" s="78">
        <v>50000</v>
      </c>
      <c r="U426" s="378" t="s">
        <v>880</v>
      </c>
      <c r="V426" s="378"/>
      <c r="W426" s="378"/>
      <c r="X426" s="378"/>
      <c r="Y426" s="378"/>
      <c r="Z426" s="378"/>
      <c r="AA426" s="378"/>
      <c r="AB426" s="378"/>
      <c r="AC426" s="378"/>
      <c r="AD426" s="378"/>
    </row>
    <row r="427" spans="2:30" ht="27" customHeight="1" x14ac:dyDescent="0.25">
      <c r="B427" s="89" t="s">
        <v>918</v>
      </c>
      <c r="C427" s="369">
        <f>IF(G3=2013,T424,IF(G3=2014,T425,IF(G3=2015,T426,IF(G3=2016,T427,0))))</f>
        <v>0</v>
      </c>
      <c r="D427" s="369"/>
      <c r="E427" s="369"/>
      <c r="F427" s="369"/>
      <c r="G427" s="369"/>
      <c r="H427" s="369"/>
      <c r="I427" s="369"/>
      <c r="J427" s="369"/>
      <c r="K427" s="369"/>
      <c r="L427" s="370"/>
      <c r="M427" s="16">
        <v>984</v>
      </c>
      <c r="N427" s="32">
        <f>N425</f>
        <v>0</v>
      </c>
      <c r="P427" s="77">
        <f>SUM(Q427)/3</f>
        <v>16666.666666666668</v>
      </c>
      <c r="Q427" s="77">
        <v>50000</v>
      </c>
      <c r="R427" s="77">
        <f>SUM(Q427)/4</f>
        <v>12500</v>
      </c>
      <c r="S427" s="77">
        <f t="shared" si="21"/>
        <v>0</v>
      </c>
      <c r="T427" s="78">
        <v>12500</v>
      </c>
      <c r="U427" s="378" t="s">
        <v>879</v>
      </c>
      <c r="V427" s="378"/>
      <c r="W427" s="378"/>
      <c r="X427" s="378"/>
      <c r="Y427" s="378"/>
      <c r="Z427" s="378"/>
      <c r="AA427" s="378"/>
      <c r="AB427" s="378"/>
      <c r="AC427" s="378"/>
      <c r="AD427" s="378"/>
    </row>
    <row r="428" spans="2:30" ht="27" customHeight="1" x14ac:dyDescent="0.25">
      <c r="B428" s="316" t="s">
        <v>302</v>
      </c>
      <c r="C428" s="316"/>
      <c r="D428" s="316"/>
      <c r="E428" s="316"/>
      <c r="F428" s="316"/>
      <c r="G428" s="316"/>
      <c r="H428" s="316"/>
      <c r="I428" s="316"/>
      <c r="J428" s="316"/>
      <c r="K428" s="316"/>
      <c r="L428" s="316"/>
      <c r="M428" s="16">
        <v>985</v>
      </c>
      <c r="N428" s="27">
        <f>IF(G3=2013,P429,IF(G3=2014,Q429,IF(G3=2015,Q429,IF(G3=2016,R429,0))))</f>
        <v>0</v>
      </c>
      <c r="P428" s="35">
        <v>2013</v>
      </c>
      <c r="Q428" s="35" t="s">
        <v>907</v>
      </c>
      <c r="R428" s="35">
        <v>2016</v>
      </c>
    </row>
    <row r="429" spans="2:30" ht="27" customHeight="1" x14ac:dyDescent="0.25">
      <c r="B429" s="316" t="s">
        <v>316</v>
      </c>
      <c r="C429" s="316"/>
      <c r="D429" s="316"/>
      <c r="E429" s="316"/>
      <c r="F429" s="316"/>
      <c r="G429" s="316"/>
      <c r="H429" s="316"/>
      <c r="I429" s="316"/>
      <c r="J429" s="316"/>
      <c r="K429" s="316"/>
      <c r="L429" s="316"/>
      <c r="M429" s="16">
        <v>986</v>
      </c>
      <c r="N429" s="21">
        <f>R32</f>
        <v>0</v>
      </c>
      <c r="P429" s="77">
        <f>IF($N$427&gt;=66666.67,$N$427*0.03,IF($N$427&gt;=33333.33,$N$427*0.02,IF($N$427&gt;=25000,$N$427*0.01,IF($N$427&gt;=16666.67,$N$427*0.005,0))))</f>
        <v>0</v>
      </c>
      <c r="Q429" s="77">
        <f>IF($N$427&gt;=200000,$N$427*0.03,IF($N$427&gt;=100000,$N$427*0.02,IF($N$427&gt;=75000,$N$427*0.01,IF($N$427&gt;=50000,$N$427*0.005,0))))</f>
        <v>0</v>
      </c>
      <c r="R429" s="77">
        <f>IF($N$427&gt;=50000,$N$427*0.03,IF($N$427&gt;=25000,$N$427*0.02,IF($N$427&gt;=18750,$N$427*0.01,IF($N$427&gt;=12500,$N$427*0.005,0))))</f>
        <v>0</v>
      </c>
    </row>
    <row r="430" spans="2:30" ht="27" customHeight="1" x14ac:dyDescent="0.25">
      <c r="B430" s="316" t="s">
        <v>303</v>
      </c>
      <c r="C430" s="316"/>
      <c r="D430" s="316"/>
      <c r="E430" s="316"/>
      <c r="F430" s="316"/>
      <c r="G430" s="316"/>
      <c r="H430" s="316"/>
      <c r="I430" s="316"/>
      <c r="J430" s="316"/>
      <c r="K430" s="316"/>
      <c r="L430" s="316"/>
      <c r="M430" s="16">
        <v>987</v>
      </c>
      <c r="N430" s="27">
        <f>IF(N$428&gt;N$429,N$428-N$429,0)</f>
        <v>0</v>
      </c>
      <c r="P430" s="33"/>
      <c r="Q430" s="83"/>
      <c r="R430" s="33"/>
    </row>
    <row r="431" spans="2:30" ht="27" customHeight="1" x14ac:dyDescent="0.25">
      <c r="B431" s="316" t="s">
        <v>908</v>
      </c>
      <c r="C431" s="316"/>
      <c r="D431" s="316"/>
      <c r="E431" s="316"/>
      <c r="F431" s="316"/>
      <c r="G431" s="316"/>
      <c r="H431" s="316"/>
      <c r="I431" s="316"/>
      <c r="J431" s="316"/>
      <c r="K431" s="316"/>
      <c r="L431" s="316"/>
      <c r="M431" s="16">
        <v>993</v>
      </c>
      <c r="N431" s="27">
        <f>N430</f>
        <v>0</v>
      </c>
    </row>
    <row r="432" spans="2:30" ht="27" customHeight="1" x14ac:dyDescent="0.25">
      <c r="B432" s="316" t="s">
        <v>910</v>
      </c>
      <c r="C432" s="316"/>
      <c r="D432" s="316"/>
      <c r="E432" s="316"/>
      <c r="F432" s="316"/>
      <c r="G432" s="316"/>
      <c r="H432" s="316"/>
      <c r="I432" s="316"/>
      <c r="J432" s="316"/>
      <c r="K432" s="316"/>
      <c r="L432" s="316"/>
      <c r="M432" s="16">
        <v>994</v>
      </c>
      <c r="N432" s="27">
        <f>IF(N429&lt;N428,0,N429-N428)</f>
        <v>0</v>
      </c>
    </row>
  </sheetData>
  <mergeCells count="538">
    <mergeCell ref="D36:F36"/>
    <mergeCell ref="G31:H31"/>
    <mergeCell ref="B45:L45"/>
    <mergeCell ref="B48:L48"/>
    <mergeCell ref="B142:L142"/>
    <mergeCell ref="B177:L177"/>
    <mergeCell ref="B63:L63"/>
    <mergeCell ref="B64:L64"/>
    <mergeCell ref="B65:L65"/>
    <mergeCell ref="B66:L66"/>
    <mergeCell ref="D35:F35"/>
    <mergeCell ref="B93:L93"/>
    <mergeCell ref="B94:L94"/>
    <mergeCell ref="B127:L127"/>
    <mergeCell ref="B128:L128"/>
    <mergeCell ref="B129:L129"/>
    <mergeCell ref="B130:L130"/>
    <mergeCell ref="B131:L131"/>
    <mergeCell ref="B132:L132"/>
    <mergeCell ref="B115:L115"/>
    <mergeCell ref="B116:L116"/>
    <mergeCell ref="B117:L117"/>
    <mergeCell ref="B118:L118"/>
    <mergeCell ref="B96:L96"/>
    <mergeCell ref="B399:L399"/>
    <mergeCell ref="B400:L400"/>
    <mergeCell ref="B394:L394"/>
    <mergeCell ref="B122:L122"/>
    <mergeCell ref="B123:L123"/>
    <mergeCell ref="B119:L119"/>
    <mergeCell ref="B120:N120"/>
    <mergeCell ref="B121:L121"/>
    <mergeCell ref="B337:L337"/>
    <mergeCell ref="B385:L385"/>
    <mergeCell ref="B381:L381"/>
    <mergeCell ref="C373:L373"/>
    <mergeCell ref="C374:L374"/>
    <mergeCell ref="C375:L375"/>
    <mergeCell ref="C376:L376"/>
    <mergeCell ref="C377:L377"/>
    <mergeCell ref="C378:L378"/>
    <mergeCell ref="B380:L380"/>
    <mergeCell ref="B379:L379"/>
    <mergeCell ref="B372:N372"/>
    <mergeCell ref="B341:L341"/>
    <mergeCell ref="B373:B374"/>
    <mergeCell ref="B363:L363"/>
    <mergeCell ref="B364:L364"/>
    <mergeCell ref="M10:N10"/>
    <mergeCell ref="L11:N11"/>
    <mergeCell ref="B38:L38"/>
    <mergeCell ref="B39:N39"/>
    <mergeCell ref="B40:L40"/>
    <mergeCell ref="B41:L41"/>
    <mergeCell ref="B42:L42"/>
    <mergeCell ref="B43:L43"/>
    <mergeCell ref="B44:L44"/>
    <mergeCell ref="G28:H28"/>
    <mergeCell ref="B25:N25"/>
    <mergeCell ref="B26:N26"/>
    <mergeCell ref="L35:M35"/>
    <mergeCell ref="L36:M36"/>
    <mergeCell ref="L30:M30"/>
    <mergeCell ref="L31:M31"/>
    <mergeCell ref="G35:K35"/>
    <mergeCell ref="G36:K36"/>
    <mergeCell ref="B37:K37"/>
    <mergeCell ref="L37:M37"/>
    <mergeCell ref="L34:M34"/>
    <mergeCell ref="G32:H32"/>
    <mergeCell ref="B32:F32"/>
    <mergeCell ref="L29:M29"/>
    <mergeCell ref="U427:AD427"/>
    <mergeCell ref="B382:L382"/>
    <mergeCell ref="C243:L243"/>
    <mergeCell ref="C244:L244"/>
    <mergeCell ref="C246:L246"/>
    <mergeCell ref="B245:L245"/>
    <mergeCell ref="B248:L248"/>
    <mergeCell ref="L410:M410"/>
    <mergeCell ref="L411:M411"/>
    <mergeCell ref="L412:M412"/>
    <mergeCell ref="L413:M413"/>
    <mergeCell ref="L414:M414"/>
    <mergeCell ref="L415:M415"/>
    <mergeCell ref="U424:AD424"/>
    <mergeCell ref="U425:AD425"/>
    <mergeCell ref="U426:AD426"/>
    <mergeCell ref="C409:D409"/>
    <mergeCell ref="C410:D410"/>
    <mergeCell ref="C411:D411"/>
    <mergeCell ref="C412:D412"/>
    <mergeCell ref="C413:D413"/>
    <mergeCell ref="B417:L417"/>
    <mergeCell ref="B418:L418"/>
    <mergeCell ref="B419:L419"/>
    <mergeCell ref="M7:N7"/>
    <mergeCell ref="B15:K15"/>
    <mergeCell ref="C7:K7"/>
    <mergeCell ref="C8:K8"/>
    <mergeCell ref="C9:K9"/>
    <mergeCell ref="G414:H414"/>
    <mergeCell ref="G415:H415"/>
    <mergeCell ref="B395:N395"/>
    <mergeCell ref="B396:L396"/>
    <mergeCell ref="B397:L397"/>
    <mergeCell ref="B408:N408"/>
    <mergeCell ref="B406:L406"/>
    <mergeCell ref="B383:N383"/>
    <mergeCell ref="B393:L393"/>
    <mergeCell ref="B384:L384"/>
    <mergeCell ref="J409:K409"/>
    <mergeCell ref="B404:L404"/>
    <mergeCell ref="B405:L405"/>
    <mergeCell ref="B391:L391"/>
    <mergeCell ref="B392:L392"/>
    <mergeCell ref="B402:L402"/>
    <mergeCell ref="B401:L401"/>
    <mergeCell ref="B403:L403"/>
    <mergeCell ref="B398:L398"/>
    <mergeCell ref="B104:L104"/>
    <mergeCell ref="B105:N105"/>
    <mergeCell ref="B106:L106"/>
    <mergeCell ref="B113:L113"/>
    <mergeCell ref="B114:L114"/>
    <mergeCell ref="B112:L112"/>
    <mergeCell ref="B111:L111"/>
    <mergeCell ref="K101:L101"/>
    <mergeCell ref="K102:L102"/>
    <mergeCell ref="M101:N101"/>
    <mergeCell ref="I101:J101"/>
    <mergeCell ref="I102:J102"/>
    <mergeCell ref="I103:J103"/>
    <mergeCell ref="E101:H101"/>
    <mergeCell ref="K103:L103"/>
    <mergeCell ref="B107:L107"/>
    <mergeCell ref="B108:L108"/>
    <mergeCell ref="B109:N109"/>
    <mergeCell ref="B110:L110"/>
    <mergeCell ref="B420:L420"/>
    <mergeCell ref="L409:M409"/>
    <mergeCell ref="B407:N407"/>
    <mergeCell ref="B416:N416"/>
    <mergeCell ref="J410:K410"/>
    <mergeCell ref="J411:K411"/>
    <mergeCell ref="J412:K412"/>
    <mergeCell ref="J413:K413"/>
    <mergeCell ref="J414:K414"/>
    <mergeCell ref="J415:K415"/>
    <mergeCell ref="E409:F409"/>
    <mergeCell ref="E411:F411"/>
    <mergeCell ref="E412:F412"/>
    <mergeCell ref="E413:F413"/>
    <mergeCell ref="E414:F414"/>
    <mergeCell ref="E415:F415"/>
    <mergeCell ref="G409:H409"/>
    <mergeCell ref="G410:H410"/>
    <mergeCell ref="G411:H411"/>
    <mergeCell ref="G412:H412"/>
    <mergeCell ref="G413:H413"/>
    <mergeCell ref="C414:D414"/>
    <mergeCell ref="C415:D415"/>
    <mergeCell ref="E410:F410"/>
    <mergeCell ref="B431:L431"/>
    <mergeCell ref="B432:L432"/>
    <mergeCell ref="B426:N426"/>
    <mergeCell ref="B428:L428"/>
    <mergeCell ref="B429:L429"/>
    <mergeCell ref="B430:L430"/>
    <mergeCell ref="B421:L421"/>
    <mergeCell ref="B422:L422"/>
    <mergeCell ref="B423:L423"/>
    <mergeCell ref="B424:L424"/>
    <mergeCell ref="B425:L425"/>
    <mergeCell ref="C427:L427"/>
    <mergeCell ref="B365:L365"/>
    <mergeCell ref="B366:L366"/>
    <mergeCell ref="B367:L367"/>
    <mergeCell ref="B355:N355"/>
    <mergeCell ref="B356:L356"/>
    <mergeCell ref="B357:L357"/>
    <mergeCell ref="B358:L358"/>
    <mergeCell ref="B359:L359"/>
    <mergeCell ref="B360:L360"/>
    <mergeCell ref="B361:L361"/>
    <mergeCell ref="B362:L362"/>
    <mergeCell ref="B338:L338"/>
    <mergeCell ref="B339:L339"/>
    <mergeCell ref="B340:N340"/>
    <mergeCell ref="B351:L351"/>
    <mergeCell ref="B352:L352"/>
    <mergeCell ref="B353:L353"/>
    <mergeCell ref="B336:N336"/>
    <mergeCell ref="B335:L335"/>
    <mergeCell ref="B333:L333"/>
    <mergeCell ref="B348:L348"/>
    <mergeCell ref="B345:N345"/>
    <mergeCell ref="B344:N344"/>
    <mergeCell ref="B349:L349"/>
    <mergeCell ref="B350:L350"/>
    <mergeCell ref="B334:L334"/>
    <mergeCell ref="B342:L342"/>
    <mergeCell ref="B343:L343"/>
    <mergeCell ref="B346:L346"/>
    <mergeCell ref="B347:L347"/>
    <mergeCell ref="B329:L329"/>
    <mergeCell ref="B328:L328"/>
    <mergeCell ref="B327:L327"/>
    <mergeCell ref="B326:N326"/>
    <mergeCell ref="B325:L325"/>
    <mergeCell ref="B317:L317"/>
    <mergeCell ref="B164:L164"/>
    <mergeCell ref="B165:L165"/>
    <mergeCell ref="B166:L166"/>
    <mergeCell ref="B218:N218"/>
    <mergeCell ref="B237:L237"/>
    <mergeCell ref="B238:L238"/>
    <mergeCell ref="B271:L271"/>
    <mergeCell ref="B174:L174"/>
    <mergeCell ref="B175:L175"/>
    <mergeCell ref="B181:L181"/>
    <mergeCell ref="B176:L176"/>
    <mergeCell ref="B167:L167"/>
    <mergeCell ref="B168:L168"/>
    <mergeCell ref="B169:L169"/>
    <mergeCell ref="B170:L170"/>
    <mergeCell ref="B171:L171"/>
    <mergeCell ref="B172:L172"/>
    <mergeCell ref="B173:L173"/>
    <mergeCell ref="B82:L82"/>
    <mergeCell ref="B83:N83"/>
    <mergeCell ref="B84:L84"/>
    <mergeCell ref="B85:N85"/>
    <mergeCell ref="B52:L52"/>
    <mergeCell ref="B46:L46"/>
    <mergeCell ref="B47:N47"/>
    <mergeCell ref="B49:L49"/>
    <mergeCell ref="B50:L50"/>
    <mergeCell ref="B51:L51"/>
    <mergeCell ref="B67:L67"/>
    <mergeCell ref="B68:L68"/>
    <mergeCell ref="B69:L69"/>
    <mergeCell ref="B70:L70"/>
    <mergeCell ref="B71:N71"/>
    <mergeCell ref="B72:L72"/>
    <mergeCell ref="B73:L73"/>
    <mergeCell ref="B74:L74"/>
    <mergeCell ref="B75:L75"/>
    <mergeCell ref="B77:L77"/>
    <mergeCell ref="B78:L78"/>
    <mergeCell ref="B79:L79"/>
    <mergeCell ref="B81:L81"/>
    <mergeCell ref="G76:L76"/>
    <mergeCell ref="B1:N1"/>
    <mergeCell ref="B2:N2"/>
    <mergeCell ref="B4:N4"/>
    <mergeCell ref="B5:N5"/>
    <mergeCell ref="C6:D6"/>
    <mergeCell ref="L8:N8"/>
    <mergeCell ref="L9:M9"/>
    <mergeCell ref="G29:H29"/>
    <mergeCell ref="G30:H30"/>
    <mergeCell ref="H3:N3"/>
    <mergeCell ref="B3:F3"/>
    <mergeCell ref="B10:B11"/>
    <mergeCell ref="D27:F27"/>
    <mergeCell ref="D28:F28"/>
    <mergeCell ref="D29:F29"/>
    <mergeCell ref="D30:F30"/>
    <mergeCell ref="L16:M16"/>
    <mergeCell ref="L27:M27"/>
    <mergeCell ref="L28:M28"/>
    <mergeCell ref="J28:K28"/>
    <mergeCell ref="J29:K29"/>
    <mergeCell ref="B23:K23"/>
    <mergeCell ref="E6:K6"/>
    <mergeCell ref="M6:N6"/>
    <mergeCell ref="J31:K31"/>
    <mergeCell ref="J32:K32"/>
    <mergeCell ref="L32:M32"/>
    <mergeCell ref="G27:H27"/>
    <mergeCell ref="B80:N80"/>
    <mergeCell ref="L23:N23"/>
    <mergeCell ref="B24:N24"/>
    <mergeCell ref="J27:K27"/>
    <mergeCell ref="B54:L54"/>
    <mergeCell ref="B55:L55"/>
    <mergeCell ref="B56:N56"/>
    <mergeCell ref="B57:L57"/>
    <mergeCell ref="B58:L58"/>
    <mergeCell ref="B59:L59"/>
    <mergeCell ref="B60:L60"/>
    <mergeCell ref="B61:L61"/>
    <mergeCell ref="B62:L62"/>
    <mergeCell ref="D31:F31"/>
    <mergeCell ref="D34:F34"/>
    <mergeCell ref="B33:N33"/>
    <mergeCell ref="G34:K34"/>
    <mergeCell ref="B53:N53"/>
    <mergeCell ref="B76:F76"/>
    <mergeCell ref="J30:K30"/>
    <mergeCell ref="B86:L86"/>
    <mergeCell ref="B87:L87"/>
    <mergeCell ref="B88:N88"/>
    <mergeCell ref="B89:L89"/>
    <mergeCell ref="B90:L90"/>
    <mergeCell ref="B91:L91"/>
    <mergeCell ref="B92:L92"/>
    <mergeCell ref="B99:N99"/>
    <mergeCell ref="B100:N100"/>
    <mergeCell ref="B97:L97"/>
    <mergeCell ref="B98:L98"/>
    <mergeCell ref="B143:L143"/>
    <mergeCell ref="B144:L144"/>
    <mergeCell ref="B145:L145"/>
    <mergeCell ref="B146:L146"/>
    <mergeCell ref="B147:L147"/>
    <mergeCell ref="B152:L152"/>
    <mergeCell ref="B153:N153"/>
    <mergeCell ref="B154:L154"/>
    <mergeCell ref="B155:L155"/>
    <mergeCell ref="B156:L156"/>
    <mergeCell ref="B157:N157"/>
    <mergeCell ref="B158:L158"/>
    <mergeCell ref="B95:L95"/>
    <mergeCell ref="B354:L354"/>
    <mergeCell ref="B368:L368"/>
    <mergeCell ref="B369:L369"/>
    <mergeCell ref="B370:L370"/>
    <mergeCell ref="B371:L371"/>
    <mergeCell ref="B161:L161"/>
    <mergeCell ref="B162:L162"/>
    <mergeCell ref="B163:N163"/>
    <mergeCell ref="B178:L178"/>
    <mergeCell ref="B179:L179"/>
    <mergeCell ref="B184:N184"/>
    <mergeCell ref="B185:N185"/>
    <mergeCell ref="B186:L186"/>
    <mergeCell ref="B187:L187"/>
    <mergeCell ref="E182:L182"/>
    <mergeCell ref="E183:L183"/>
    <mergeCell ref="B183:D183"/>
    <mergeCell ref="B182:D182"/>
    <mergeCell ref="M181:N183"/>
    <mergeCell ref="B180:L180"/>
    <mergeCell ref="B386:L386"/>
    <mergeCell ref="B188:L188"/>
    <mergeCell ref="B189:L189"/>
    <mergeCell ref="B190:L190"/>
    <mergeCell ref="B191:L191"/>
    <mergeCell ref="B192:L192"/>
    <mergeCell ref="B193:L193"/>
    <mergeCell ref="B194:L194"/>
    <mergeCell ref="B195:L195"/>
    <mergeCell ref="B196:L196"/>
    <mergeCell ref="B197:L197"/>
    <mergeCell ref="B198:L198"/>
    <mergeCell ref="B199:L199"/>
    <mergeCell ref="B200:L200"/>
    <mergeCell ref="B201:L201"/>
    <mergeCell ref="B235:L235"/>
    <mergeCell ref="B332:L332"/>
    <mergeCell ref="B331:N331"/>
    <mergeCell ref="B330:L330"/>
    <mergeCell ref="C219:N219"/>
    <mergeCell ref="C231:N231"/>
    <mergeCell ref="B227:L227"/>
    <mergeCell ref="B228:L228"/>
    <mergeCell ref="B211:L211"/>
    <mergeCell ref="B387:L387"/>
    <mergeCell ref="B388:L388"/>
    <mergeCell ref="B389:L389"/>
    <mergeCell ref="B390:L390"/>
    <mergeCell ref="B375:B376"/>
    <mergeCell ref="B377:B378"/>
    <mergeCell ref="B124:L124"/>
    <mergeCell ref="B125:L125"/>
    <mergeCell ref="B126:L126"/>
    <mergeCell ref="B133:L133"/>
    <mergeCell ref="B134:N134"/>
    <mergeCell ref="B148:L148"/>
    <mergeCell ref="B149:L149"/>
    <mergeCell ref="B150:L150"/>
    <mergeCell ref="B151:L151"/>
    <mergeCell ref="B135:L135"/>
    <mergeCell ref="B136:L136"/>
    <mergeCell ref="B137:L137"/>
    <mergeCell ref="B138:L138"/>
    <mergeCell ref="B139:L139"/>
    <mergeCell ref="B140:L140"/>
    <mergeCell ref="B141:L141"/>
    <mergeCell ref="B159:L159"/>
    <mergeCell ref="B160:L160"/>
    <mergeCell ref="B212:L212"/>
    <mergeCell ref="B213:L213"/>
    <mergeCell ref="B214:L214"/>
    <mergeCell ref="B215:L215"/>
    <mergeCell ref="B216:L216"/>
    <mergeCell ref="B217:L217"/>
    <mergeCell ref="B222:L222"/>
    <mergeCell ref="B223:L223"/>
    <mergeCell ref="B224:L224"/>
    <mergeCell ref="B202:L202"/>
    <mergeCell ref="B203:L203"/>
    <mergeCell ref="B204:L204"/>
    <mergeCell ref="B205:L205"/>
    <mergeCell ref="B206:L206"/>
    <mergeCell ref="B207:L207"/>
    <mergeCell ref="B209:L209"/>
    <mergeCell ref="B208:N208"/>
    <mergeCell ref="C210:N210"/>
    <mergeCell ref="B226:L226"/>
    <mergeCell ref="B252:L252"/>
    <mergeCell ref="B253:L253"/>
    <mergeCell ref="B242:N242"/>
    <mergeCell ref="B239:L239"/>
    <mergeCell ref="B240:L240"/>
    <mergeCell ref="B241:L241"/>
    <mergeCell ref="B249:L249"/>
    <mergeCell ref="B250:L250"/>
    <mergeCell ref="B251:L251"/>
    <mergeCell ref="B229:L229"/>
    <mergeCell ref="B230:L230"/>
    <mergeCell ref="B232:L232"/>
    <mergeCell ref="B233:L233"/>
    <mergeCell ref="B234:L234"/>
    <mergeCell ref="C247:L247"/>
    <mergeCell ref="B236:L236"/>
    <mergeCell ref="B324:L324"/>
    <mergeCell ref="B323:L323"/>
    <mergeCell ref="B322:L322"/>
    <mergeCell ref="B321:N321"/>
    <mergeCell ref="B296:L296"/>
    <mergeCell ref="B287:L287"/>
    <mergeCell ref="B288:L288"/>
    <mergeCell ref="B289:L289"/>
    <mergeCell ref="B290:L290"/>
    <mergeCell ref="B291:L291"/>
    <mergeCell ref="B292:L292"/>
    <mergeCell ref="B293:L293"/>
    <mergeCell ref="B294:L294"/>
    <mergeCell ref="B295:L295"/>
    <mergeCell ref="B316:L316"/>
    <mergeCell ref="B315:L315"/>
    <mergeCell ref="B314:L314"/>
    <mergeCell ref="B313:L313"/>
    <mergeCell ref="B312:L312"/>
    <mergeCell ref="B311:L311"/>
    <mergeCell ref="B310:N310"/>
    <mergeCell ref="B309:L309"/>
    <mergeCell ref="B308:L308"/>
    <mergeCell ref="B319:L319"/>
    <mergeCell ref="B320:L320"/>
    <mergeCell ref="B301:L301"/>
    <mergeCell ref="B302:L302"/>
    <mergeCell ref="B303:L303"/>
    <mergeCell ref="B268:L268"/>
    <mergeCell ref="B269:L269"/>
    <mergeCell ref="B254:L254"/>
    <mergeCell ref="B256:L256"/>
    <mergeCell ref="B257:L257"/>
    <mergeCell ref="B258:L258"/>
    <mergeCell ref="B259:L259"/>
    <mergeCell ref="B260:L260"/>
    <mergeCell ref="B279:L279"/>
    <mergeCell ref="B272:N272"/>
    <mergeCell ref="B274:L274"/>
    <mergeCell ref="B267:L267"/>
    <mergeCell ref="B307:L307"/>
    <mergeCell ref="B306:L306"/>
    <mergeCell ref="B305:N305"/>
    <mergeCell ref="B304:N304"/>
    <mergeCell ref="C255:N255"/>
    <mergeCell ref="C273:N273"/>
    <mergeCell ref="C283:N283"/>
    <mergeCell ref="P423:AB423"/>
    <mergeCell ref="L22:N22"/>
    <mergeCell ref="B12:K12"/>
    <mergeCell ref="L12:N12"/>
    <mergeCell ref="L15:N15"/>
    <mergeCell ref="B13:K13"/>
    <mergeCell ref="B14:K14"/>
    <mergeCell ref="B16:K16"/>
    <mergeCell ref="B17:K17"/>
    <mergeCell ref="B18:K18"/>
    <mergeCell ref="B19:K19"/>
    <mergeCell ref="L20:N20"/>
    <mergeCell ref="L21:N21"/>
    <mergeCell ref="B21:K21"/>
    <mergeCell ref="B22:K22"/>
    <mergeCell ref="B20:K20"/>
    <mergeCell ref="L17:N17"/>
    <mergeCell ref="B284:L284"/>
    <mergeCell ref="B285:L285"/>
    <mergeCell ref="B286:L286"/>
    <mergeCell ref="B270:L270"/>
    <mergeCell ref="L18:N18"/>
    <mergeCell ref="L19:N19"/>
    <mergeCell ref="B318:L318"/>
    <mergeCell ref="C10:K10"/>
    <mergeCell ref="C11:K11"/>
    <mergeCell ref="L13:N13"/>
    <mergeCell ref="L14:N14"/>
    <mergeCell ref="B297:L297"/>
    <mergeCell ref="B298:L298"/>
    <mergeCell ref="B299:L299"/>
    <mergeCell ref="B300:N300"/>
    <mergeCell ref="B275:L275"/>
    <mergeCell ref="B276:L276"/>
    <mergeCell ref="B277:L277"/>
    <mergeCell ref="B278:L278"/>
    <mergeCell ref="B261:L261"/>
    <mergeCell ref="B262:L262"/>
    <mergeCell ref="B263:L263"/>
    <mergeCell ref="B264:L264"/>
    <mergeCell ref="B265:L265"/>
    <mergeCell ref="B266:L266"/>
    <mergeCell ref="B280:L280"/>
    <mergeCell ref="B281:L281"/>
    <mergeCell ref="B282:L282"/>
    <mergeCell ref="B220:L220"/>
    <mergeCell ref="B221:L221"/>
    <mergeCell ref="B225:L225"/>
    <mergeCell ref="T164:T165"/>
    <mergeCell ref="O166:T321"/>
    <mergeCell ref="O33:P39"/>
    <mergeCell ref="S39:T45"/>
    <mergeCell ref="Q39:R39"/>
    <mergeCell ref="O46:T62"/>
    <mergeCell ref="O68:T77"/>
    <mergeCell ref="O80:T95"/>
    <mergeCell ref="O101:T163"/>
    <mergeCell ref="O63:T63"/>
    <mergeCell ref="P64:R64"/>
    <mergeCell ref="P65:R65"/>
    <mergeCell ref="P66:R66"/>
    <mergeCell ref="P67:R67"/>
    <mergeCell ref="O96:T100"/>
  </mergeCells>
  <phoneticPr fontId="8" type="noConversion"/>
  <dataValidations disablePrompts="1" count="1">
    <dataValidation type="whole" allowBlank="1" showInputMessage="1" showErrorMessage="1" sqref="M10:N10">
      <formula1>100000</formula1>
      <formula2>500000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
  <sheetViews>
    <sheetView tabSelected="1" workbookViewId="0">
      <selection activeCell="B10" sqref="B10:Q10"/>
    </sheetView>
  </sheetViews>
  <sheetFormatPr defaultRowHeight="15" x14ac:dyDescent="0.25"/>
  <cols>
    <col min="1" max="16384" width="9.140625" style="298"/>
  </cols>
  <sheetData>
    <row r="1" spans="1:17" ht="36" customHeight="1" x14ac:dyDescent="0.25">
      <c r="B1" s="300" t="s">
        <v>1216</v>
      </c>
    </row>
    <row r="2" spans="1:17" ht="18.75" x14ac:dyDescent="0.25">
      <c r="B2" s="299"/>
    </row>
    <row r="3" spans="1:17" ht="37.5" customHeight="1" x14ac:dyDescent="0.25">
      <c r="B3" s="386" t="s">
        <v>1208</v>
      </c>
      <c r="C3" s="387"/>
      <c r="D3" s="387"/>
      <c r="E3" s="387"/>
      <c r="F3" s="387"/>
      <c r="G3" s="387"/>
      <c r="H3" s="387"/>
      <c r="I3" s="387"/>
      <c r="J3" s="387"/>
      <c r="K3" s="387"/>
      <c r="L3" s="387"/>
      <c r="M3" s="387"/>
      <c r="N3" s="387"/>
      <c r="O3" s="387"/>
      <c r="P3" s="387"/>
      <c r="Q3" s="388"/>
    </row>
    <row r="4" spans="1:17" ht="18.75" x14ac:dyDescent="0.25">
      <c r="B4" s="299"/>
    </row>
    <row r="5" spans="1:17" ht="51" customHeight="1" x14ac:dyDescent="0.25">
      <c r="A5" s="301">
        <v>1</v>
      </c>
      <c r="B5" s="383" t="s">
        <v>1209</v>
      </c>
      <c r="C5" s="384"/>
      <c r="D5" s="384"/>
      <c r="E5" s="384"/>
      <c r="F5" s="384"/>
      <c r="G5" s="384"/>
      <c r="H5" s="384"/>
      <c r="I5" s="384"/>
      <c r="J5" s="384"/>
      <c r="K5" s="384"/>
      <c r="L5" s="384"/>
      <c r="M5" s="384"/>
      <c r="N5" s="384"/>
      <c r="O5" s="384"/>
      <c r="P5" s="384"/>
      <c r="Q5" s="385"/>
    </row>
    <row r="6" spans="1:17" ht="51" customHeight="1" x14ac:dyDescent="0.25">
      <c r="A6" s="301">
        <v>2</v>
      </c>
      <c r="B6" s="383" t="s">
        <v>1210</v>
      </c>
      <c r="C6" s="384"/>
      <c r="D6" s="384"/>
      <c r="E6" s="384"/>
      <c r="F6" s="384"/>
      <c r="G6" s="384"/>
      <c r="H6" s="384"/>
      <c r="I6" s="384"/>
      <c r="J6" s="384"/>
      <c r="K6" s="384"/>
      <c r="L6" s="384"/>
      <c r="M6" s="384"/>
      <c r="N6" s="384"/>
      <c r="O6" s="384"/>
      <c r="P6" s="384"/>
      <c r="Q6" s="385"/>
    </row>
    <row r="7" spans="1:17" ht="51" customHeight="1" x14ac:dyDescent="0.25">
      <c r="A7" s="301">
        <v>3</v>
      </c>
      <c r="B7" s="383" t="s">
        <v>1211</v>
      </c>
      <c r="C7" s="384"/>
      <c r="D7" s="384"/>
      <c r="E7" s="384"/>
      <c r="F7" s="384"/>
      <c r="G7" s="384"/>
      <c r="H7" s="384"/>
      <c r="I7" s="384"/>
      <c r="J7" s="384"/>
      <c r="K7" s="384"/>
      <c r="L7" s="384"/>
      <c r="M7" s="384"/>
      <c r="N7" s="384"/>
      <c r="O7" s="384"/>
      <c r="P7" s="384"/>
      <c r="Q7" s="385"/>
    </row>
    <row r="8" spans="1:17" ht="51" customHeight="1" x14ac:dyDescent="0.25">
      <c r="A8" s="301">
        <v>4</v>
      </c>
      <c r="B8" s="383" t="s">
        <v>1212</v>
      </c>
      <c r="C8" s="384"/>
      <c r="D8" s="384"/>
      <c r="E8" s="384"/>
      <c r="F8" s="384"/>
      <c r="G8" s="384"/>
      <c r="H8" s="384"/>
      <c r="I8" s="384"/>
      <c r="J8" s="384"/>
      <c r="K8" s="384"/>
      <c r="L8" s="384"/>
      <c r="M8" s="384"/>
      <c r="N8" s="384"/>
      <c r="O8" s="384"/>
      <c r="P8" s="384"/>
      <c r="Q8" s="385"/>
    </row>
    <row r="9" spans="1:17" ht="51" customHeight="1" x14ac:dyDescent="0.25">
      <c r="A9" s="301">
        <v>5</v>
      </c>
      <c r="B9" s="383" t="s">
        <v>1215</v>
      </c>
      <c r="C9" s="384"/>
      <c r="D9" s="384"/>
      <c r="E9" s="384"/>
      <c r="F9" s="384"/>
      <c r="G9" s="384"/>
      <c r="H9" s="384"/>
      <c r="I9" s="384"/>
      <c r="J9" s="384"/>
      <c r="K9" s="384"/>
      <c r="L9" s="384"/>
      <c r="M9" s="384"/>
      <c r="N9" s="384"/>
      <c r="O9" s="384"/>
      <c r="P9" s="384"/>
      <c r="Q9" s="385"/>
    </row>
    <row r="10" spans="1:17" ht="51" customHeight="1" x14ac:dyDescent="0.25">
      <c r="A10" s="301">
        <v>6</v>
      </c>
      <c r="B10" s="383" t="s">
        <v>1217</v>
      </c>
      <c r="C10" s="384"/>
      <c r="D10" s="384"/>
      <c r="E10" s="384"/>
      <c r="F10" s="384"/>
      <c r="G10" s="384"/>
      <c r="H10" s="384"/>
      <c r="I10" s="384"/>
      <c r="J10" s="384"/>
      <c r="K10" s="384"/>
      <c r="L10" s="384"/>
      <c r="M10" s="384"/>
      <c r="N10" s="384"/>
      <c r="O10" s="384"/>
      <c r="P10" s="384"/>
      <c r="Q10" s="385"/>
    </row>
    <row r="11" spans="1:17" ht="51" customHeight="1" x14ac:dyDescent="0.25">
      <c r="A11" s="301">
        <v>7</v>
      </c>
      <c r="B11" s="383" t="s">
        <v>1213</v>
      </c>
      <c r="C11" s="384"/>
      <c r="D11" s="384"/>
      <c r="E11" s="384"/>
      <c r="F11" s="384"/>
      <c r="G11" s="384"/>
      <c r="H11" s="384"/>
      <c r="I11" s="384"/>
      <c r="J11" s="384"/>
      <c r="K11" s="384"/>
      <c r="L11" s="384"/>
      <c r="M11" s="384"/>
      <c r="N11" s="384"/>
      <c r="O11" s="384"/>
      <c r="P11" s="384"/>
      <c r="Q11" s="385"/>
    </row>
    <row r="12" spans="1:17" ht="51" customHeight="1" x14ac:dyDescent="0.25">
      <c r="A12" s="301">
        <v>8</v>
      </c>
      <c r="B12" s="383" t="s">
        <v>1214</v>
      </c>
      <c r="C12" s="384"/>
      <c r="D12" s="384"/>
      <c r="E12" s="384"/>
      <c r="F12" s="384"/>
      <c r="G12" s="384"/>
      <c r="H12" s="384"/>
      <c r="I12" s="384"/>
      <c r="J12" s="384"/>
      <c r="K12" s="384"/>
      <c r="L12" s="384"/>
      <c r="M12" s="384"/>
      <c r="N12" s="384"/>
      <c r="O12" s="384"/>
      <c r="P12" s="384"/>
      <c r="Q12" s="385"/>
    </row>
  </sheetData>
  <sheetProtection selectLockedCells="1" selectUnlockedCells="1"/>
  <mergeCells count="9">
    <mergeCell ref="B10:Q10"/>
    <mergeCell ref="B11:Q11"/>
    <mergeCell ref="B12:Q12"/>
    <mergeCell ref="B3:Q3"/>
    <mergeCell ref="B5:Q5"/>
    <mergeCell ref="B6:Q6"/>
    <mergeCell ref="B7:Q7"/>
    <mergeCell ref="B8:Q8"/>
    <mergeCell ref="B9:Q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Y96"/>
  <sheetViews>
    <sheetView topLeftCell="A14" zoomScale="130" zoomScaleNormal="130" workbookViewId="0">
      <selection activeCell="B32" sqref="B32"/>
    </sheetView>
  </sheetViews>
  <sheetFormatPr defaultColWidth="14.140625" defaultRowHeight="17.25" customHeight="1" x14ac:dyDescent="0.3"/>
  <cols>
    <col min="1" max="1" width="16.42578125" style="1" customWidth="1"/>
    <col min="2" max="2" width="78.140625" style="1" customWidth="1"/>
    <col min="3" max="3" width="6.5703125" style="1" customWidth="1"/>
    <col min="4" max="4" width="6.5703125" style="3" customWidth="1"/>
    <col min="5" max="5" width="12.7109375" style="1" customWidth="1"/>
    <col min="6" max="6" width="12.85546875" style="1" customWidth="1"/>
    <col min="7" max="7" width="14.140625" style="1" customWidth="1"/>
    <col min="8" max="8" width="12.5703125" style="1" customWidth="1"/>
    <col min="9" max="9" width="13.42578125" style="1" customWidth="1"/>
    <col min="10" max="10" width="14.5703125" style="1" customWidth="1"/>
    <col min="11" max="11" width="11.140625" style="1" customWidth="1"/>
    <col min="12" max="12" width="12.85546875" style="1" customWidth="1"/>
    <col min="13" max="13" width="12.42578125" style="1" customWidth="1"/>
    <col min="14" max="14" width="13" style="1" customWidth="1"/>
    <col min="15" max="257" width="14.140625" style="1"/>
    <col min="258" max="258" width="16.42578125" style="1" customWidth="1"/>
    <col min="259" max="259" width="13.7109375" style="1" customWidth="1"/>
    <col min="260" max="260" width="12.28515625" style="1" customWidth="1"/>
    <col min="261" max="261" width="12.7109375" style="1" customWidth="1"/>
    <col min="262" max="262" width="12.85546875" style="1" customWidth="1"/>
    <col min="263" max="263" width="14.140625" style="1" customWidth="1"/>
    <col min="264" max="264" width="12.5703125" style="1" customWidth="1"/>
    <col min="265" max="265" width="13.42578125" style="1" customWidth="1"/>
    <col min="266" max="266" width="14.5703125" style="1" customWidth="1"/>
    <col min="267" max="267" width="11.140625" style="1" customWidth="1"/>
    <col min="268" max="268" width="12.85546875" style="1" customWidth="1"/>
    <col min="269" max="269" width="12.42578125" style="1" customWidth="1"/>
    <col min="270" max="270" width="13" style="1" customWidth="1"/>
    <col min="271" max="513" width="14.140625" style="1"/>
    <col min="514" max="514" width="16.42578125" style="1" customWidth="1"/>
    <col min="515" max="515" width="13.7109375" style="1" customWidth="1"/>
    <col min="516" max="516" width="12.28515625" style="1" customWidth="1"/>
    <col min="517" max="517" width="12.7109375" style="1" customWidth="1"/>
    <col min="518" max="518" width="12.85546875" style="1" customWidth="1"/>
    <col min="519" max="519" width="14.140625" style="1" customWidth="1"/>
    <col min="520" max="520" width="12.5703125" style="1" customWidth="1"/>
    <col min="521" max="521" width="13.42578125" style="1" customWidth="1"/>
    <col min="522" max="522" width="14.5703125" style="1" customWidth="1"/>
    <col min="523" max="523" width="11.140625" style="1" customWidth="1"/>
    <col min="524" max="524" width="12.85546875" style="1" customWidth="1"/>
    <col min="525" max="525" width="12.42578125" style="1" customWidth="1"/>
    <col min="526" max="526" width="13" style="1" customWidth="1"/>
    <col min="527" max="769" width="14.140625" style="1"/>
    <col min="770" max="770" width="16.42578125" style="1" customWidth="1"/>
    <col min="771" max="771" width="13.7109375" style="1" customWidth="1"/>
    <col min="772" max="772" width="12.28515625" style="1" customWidth="1"/>
    <col min="773" max="773" width="12.7109375" style="1" customWidth="1"/>
    <col min="774" max="774" width="12.85546875" style="1" customWidth="1"/>
    <col min="775" max="775" width="14.140625" style="1" customWidth="1"/>
    <col min="776" max="776" width="12.5703125" style="1" customWidth="1"/>
    <col min="777" max="777" width="13.42578125" style="1" customWidth="1"/>
    <col min="778" max="778" width="14.5703125" style="1" customWidth="1"/>
    <col min="779" max="779" width="11.140625" style="1" customWidth="1"/>
    <col min="780" max="780" width="12.85546875" style="1" customWidth="1"/>
    <col min="781" max="781" width="12.42578125" style="1" customWidth="1"/>
    <col min="782" max="782" width="13" style="1" customWidth="1"/>
    <col min="783" max="1025" width="14.140625" style="1"/>
    <col min="1026" max="1026" width="16.42578125" style="1" customWidth="1"/>
    <col min="1027" max="1027" width="13.7109375" style="1" customWidth="1"/>
    <col min="1028" max="1028" width="12.28515625" style="1" customWidth="1"/>
    <col min="1029" max="1029" width="12.7109375" style="1" customWidth="1"/>
    <col min="1030" max="1030" width="12.85546875" style="1" customWidth="1"/>
    <col min="1031" max="1031" width="14.140625" style="1" customWidth="1"/>
    <col min="1032" max="1032" width="12.5703125" style="1" customWidth="1"/>
    <col min="1033" max="1033" width="13.42578125" style="1" customWidth="1"/>
    <col min="1034" max="1034" width="14.5703125" style="1" customWidth="1"/>
    <col min="1035" max="1035" width="11.140625" style="1" customWidth="1"/>
    <col min="1036" max="1036" width="12.85546875" style="1" customWidth="1"/>
    <col min="1037" max="1037" width="12.42578125" style="1" customWidth="1"/>
    <col min="1038" max="1038" width="13" style="1" customWidth="1"/>
    <col min="1039" max="1281" width="14.140625" style="1"/>
    <col min="1282" max="1282" width="16.42578125" style="1" customWidth="1"/>
    <col min="1283" max="1283" width="13.7109375" style="1" customWidth="1"/>
    <col min="1284" max="1284" width="12.28515625" style="1" customWidth="1"/>
    <col min="1285" max="1285" width="12.7109375" style="1" customWidth="1"/>
    <col min="1286" max="1286" width="12.85546875" style="1" customWidth="1"/>
    <col min="1287" max="1287" width="14.140625" style="1" customWidth="1"/>
    <col min="1288" max="1288" width="12.5703125" style="1" customWidth="1"/>
    <col min="1289" max="1289" width="13.42578125" style="1" customWidth="1"/>
    <col min="1290" max="1290" width="14.5703125" style="1" customWidth="1"/>
    <col min="1291" max="1291" width="11.140625" style="1" customWidth="1"/>
    <col min="1292" max="1292" width="12.85546875" style="1" customWidth="1"/>
    <col min="1293" max="1293" width="12.42578125" style="1" customWidth="1"/>
    <col min="1294" max="1294" width="13" style="1" customWidth="1"/>
    <col min="1295" max="1537" width="14.140625" style="1"/>
    <col min="1538" max="1538" width="16.42578125" style="1" customWidth="1"/>
    <col min="1539" max="1539" width="13.7109375" style="1" customWidth="1"/>
    <col min="1540" max="1540" width="12.28515625" style="1" customWidth="1"/>
    <col min="1541" max="1541" width="12.7109375" style="1" customWidth="1"/>
    <col min="1542" max="1542" width="12.85546875" style="1" customWidth="1"/>
    <col min="1543" max="1543" width="14.140625" style="1" customWidth="1"/>
    <col min="1544" max="1544" width="12.5703125" style="1" customWidth="1"/>
    <col min="1545" max="1545" width="13.42578125" style="1" customWidth="1"/>
    <col min="1546" max="1546" width="14.5703125" style="1" customWidth="1"/>
    <col min="1547" max="1547" width="11.140625" style="1" customWidth="1"/>
    <col min="1548" max="1548" width="12.85546875" style="1" customWidth="1"/>
    <col min="1549" max="1549" width="12.42578125" style="1" customWidth="1"/>
    <col min="1550" max="1550" width="13" style="1" customWidth="1"/>
    <col min="1551" max="1793" width="14.140625" style="1"/>
    <col min="1794" max="1794" width="16.42578125" style="1" customWidth="1"/>
    <col min="1795" max="1795" width="13.7109375" style="1" customWidth="1"/>
    <col min="1796" max="1796" width="12.28515625" style="1" customWidth="1"/>
    <col min="1797" max="1797" width="12.7109375" style="1" customWidth="1"/>
    <col min="1798" max="1798" width="12.85546875" style="1" customWidth="1"/>
    <col min="1799" max="1799" width="14.140625" style="1" customWidth="1"/>
    <col min="1800" max="1800" width="12.5703125" style="1" customWidth="1"/>
    <col min="1801" max="1801" width="13.42578125" style="1" customWidth="1"/>
    <col min="1802" max="1802" width="14.5703125" style="1" customWidth="1"/>
    <col min="1803" max="1803" width="11.140625" style="1" customWidth="1"/>
    <col min="1804" max="1804" width="12.85546875" style="1" customWidth="1"/>
    <col min="1805" max="1805" width="12.42578125" style="1" customWidth="1"/>
    <col min="1806" max="1806" width="13" style="1" customWidth="1"/>
    <col min="1807" max="2049" width="14.140625" style="1"/>
    <col min="2050" max="2050" width="16.42578125" style="1" customWidth="1"/>
    <col min="2051" max="2051" width="13.7109375" style="1" customWidth="1"/>
    <col min="2052" max="2052" width="12.28515625" style="1" customWidth="1"/>
    <col min="2053" max="2053" width="12.7109375" style="1" customWidth="1"/>
    <col min="2054" max="2054" width="12.85546875" style="1" customWidth="1"/>
    <col min="2055" max="2055" width="14.140625" style="1" customWidth="1"/>
    <col min="2056" max="2056" width="12.5703125" style="1" customWidth="1"/>
    <col min="2057" max="2057" width="13.42578125" style="1" customWidth="1"/>
    <col min="2058" max="2058" width="14.5703125" style="1" customWidth="1"/>
    <col min="2059" max="2059" width="11.140625" style="1" customWidth="1"/>
    <col min="2060" max="2060" width="12.85546875" style="1" customWidth="1"/>
    <col min="2061" max="2061" width="12.42578125" style="1" customWidth="1"/>
    <col min="2062" max="2062" width="13" style="1" customWidth="1"/>
    <col min="2063" max="2305" width="14.140625" style="1"/>
    <col min="2306" max="2306" width="16.42578125" style="1" customWidth="1"/>
    <col min="2307" max="2307" width="13.7109375" style="1" customWidth="1"/>
    <col min="2308" max="2308" width="12.28515625" style="1" customWidth="1"/>
    <col min="2309" max="2309" width="12.7109375" style="1" customWidth="1"/>
    <col min="2310" max="2310" width="12.85546875" style="1" customWidth="1"/>
    <col min="2311" max="2311" width="14.140625" style="1" customWidth="1"/>
    <col min="2312" max="2312" width="12.5703125" style="1" customWidth="1"/>
    <col min="2313" max="2313" width="13.42578125" style="1" customWidth="1"/>
    <col min="2314" max="2314" width="14.5703125" style="1" customWidth="1"/>
    <col min="2315" max="2315" width="11.140625" style="1" customWidth="1"/>
    <col min="2316" max="2316" width="12.85546875" style="1" customWidth="1"/>
    <col min="2317" max="2317" width="12.42578125" style="1" customWidth="1"/>
    <col min="2318" max="2318" width="13" style="1" customWidth="1"/>
    <col min="2319" max="2561" width="14.140625" style="1"/>
    <col min="2562" max="2562" width="16.42578125" style="1" customWidth="1"/>
    <col min="2563" max="2563" width="13.7109375" style="1" customWidth="1"/>
    <col min="2564" max="2564" width="12.28515625" style="1" customWidth="1"/>
    <col min="2565" max="2565" width="12.7109375" style="1" customWidth="1"/>
    <col min="2566" max="2566" width="12.85546875" style="1" customWidth="1"/>
    <col min="2567" max="2567" width="14.140625" style="1" customWidth="1"/>
    <col min="2568" max="2568" width="12.5703125" style="1" customWidth="1"/>
    <col min="2569" max="2569" width="13.42578125" style="1" customWidth="1"/>
    <col min="2570" max="2570" width="14.5703125" style="1" customWidth="1"/>
    <col min="2571" max="2571" width="11.140625" style="1" customWidth="1"/>
    <col min="2572" max="2572" width="12.85546875" style="1" customWidth="1"/>
    <col min="2573" max="2573" width="12.42578125" style="1" customWidth="1"/>
    <col min="2574" max="2574" width="13" style="1" customWidth="1"/>
    <col min="2575" max="2817" width="14.140625" style="1"/>
    <col min="2818" max="2818" width="16.42578125" style="1" customWidth="1"/>
    <col min="2819" max="2819" width="13.7109375" style="1" customWidth="1"/>
    <col min="2820" max="2820" width="12.28515625" style="1" customWidth="1"/>
    <col min="2821" max="2821" width="12.7109375" style="1" customWidth="1"/>
    <col min="2822" max="2822" width="12.85546875" style="1" customWidth="1"/>
    <col min="2823" max="2823" width="14.140625" style="1" customWidth="1"/>
    <col min="2824" max="2824" width="12.5703125" style="1" customWidth="1"/>
    <col min="2825" max="2825" width="13.42578125" style="1" customWidth="1"/>
    <col min="2826" max="2826" width="14.5703125" style="1" customWidth="1"/>
    <col min="2827" max="2827" width="11.140625" style="1" customWidth="1"/>
    <col min="2828" max="2828" width="12.85546875" style="1" customWidth="1"/>
    <col min="2829" max="2829" width="12.42578125" style="1" customWidth="1"/>
    <col min="2830" max="2830" width="13" style="1" customWidth="1"/>
    <col min="2831" max="3073" width="14.140625" style="1"/>
    <col min="3074" max="3074" width="16.42578125" style="1" customWidth="1"/>
    <col min="3075" max="3075" width="13.7109375" style="1" customWidth="1"/>
    <col min="3076" max="3076" width="12.28515625" style="1" customWidth="1"/>
    <col min="3077" max="3077" width="12.7109375" style="1" customWidth="1"/>
    <col min="3078" max="3078" width="12.85546875" style="1" customWidth="1"/>
    <col min="3079" max="3079" width="14.140625" style="1" customWidth="1"/>
    <col min="3080" max="3080" width="12.5703125" style="1" customWidth="1"/>
    <col min="3081" max="3081" width="13.42578125" style="1" customWidth="1"/>
    <col min="3082" max="3082" width="14.5703125" style="1" customWidth="1"/>
    <col min="3083" max="3083" width="11.140625" style="1" customWidth="1"/>
    <col min="3084" max="3084" width="12.85546875" style="1" customWidth="1"/>
    <col min="3085" max="3085" width="12.42578125" style="1" customWidth="1"/>
    <col min="3086" max="3086" width="13" style="1" customWidth="1"/>
    <col min="3087" max="3329" width="14.140625" style="1"/>
    <col min="3330" max="3330" width="16.42578125" style="1" customWidth="1"/>
    <col min="3331" max="3331" width="13.7109375" style="1" customWidth="1"/>
    <col min="3332" max="3332" width="12.28515625" style="1" customWidth="1"/>
    <col min="3333" max="3333" width="12.7109375" style="1" customWidth="1"/>
    <col min="3334" max="3334" width="12.85546875" style="1" customWidth="1"/>
    <col min="3335" max="3335" width="14.140625" style="1" customWidth="1"/>
    <col min="3336" max="3336" width="12.5703125" style="1" customWidth="1"/>
    <col min="3337" max="3337" width="13.42578125" style="1" customWidth="1"/>
    <col min="3338" max="3338" width="14.5703125" style="1" customWidth="1"/>
    <col min="3339" max="3339" width="11.140625" style="1" customWidth="1"/>
    <col min="3340" max="3340" width="12.85546875" style="1" customWidth="1"/>
    <col min="3341" max="3341" width="12.42578125" style="1" customWidth="1"/>
    <col min="3342" max="3342" width="13" style="1" customWidth="1"/>
    <col min="3343" max="3585" width="14.140625" style="1"/>
    <col min="3586" max="3586" width="16.42578125" style="1" customWidth="1"/>
    <col min="3587" max="3587" width="13.7109375" style="1" customWidth="1"/>
    <col min="3588" max="3588" width="12.28515625" style="1" customWidth="1"/>
    <col min="3589" max="3589" width="12.7109375" style="1" customWidth="1"/>
    <col min="3590" max="3590" width="12.85546875" style="1" customWidth="1"/>
    <col min="3591" max="3591" width="14.140625" style="1" customWidth="1"/>
    <col min="3592" max="3592" width="12.5703125" style="1" customWidth="1"/>
    <col min="3593" max="3593" width="13.42578125" style="1" customWidth="1"/>
    <col min="3594" max="3594" width="14.5703125" style="1" customWidth="1"/>
    <col min="3595" max="3595" width="11.140625" style="1" customWidth="1"/>
    <col min="3596" max="3596" width="12.85546875" style="1" customWidth="1"/>
    <col min="3597" max="3597" width="12.42578125" style="1" customWidth="1"/>
    <col min="3598" max="3598" width="13" style="1" customWidth="1"/>
    <col min="3599" max="3841" width="14.140625" style="1"/>
    <col min="3842" max="3842" width="16.42578125" style="1" customWidth="1"/>
    <col min="3843" max="3843" width="13.7109375" style="1" customWidth="1"/>
    <col min="3844" max="3844" width="12.28515625" style="1" customWidth="1"/>
    <col min="3845" max="3845" width="12.7109375" style="1" customWidth="1"/>
    <col min="3846" max="3846" width="12.85546875" style="1" customWidth="1"/>
    <col min="3847" max="3847" width="14.140625" style="1" customWidth="1"/>
    <col min="3848" max="3848" width="12.5703125" style="1" customWidth="1"/>
    <col min="3849" max="3849" width="13.42578125" style="1" customWidth="1"/>
    <col min="3850" max="3850" width="14.5703125" style="1" customWidth="1"/>
    <col min="3851" max="3851" width="11.140625" style="1" customWidth="1"/>
    <col min="3852" max="3852" width="12.85546875" style="1" customWidth="1"/>
    <col min="3853" max="3853" width="12.42578125" style="1" customWidth="1"/>
    <col min="3854" max="3854" width="13" style="1" customWidth="1"/>
    <col min="3855" max="4097" width="14.140625" style="1"/>
    <col min="4098" max="4098" width="16.42578125" style="1" customWidth="1"/>
    <col min="4099" max="4099" width="13.7109375" style="1" customWidth="1"/>
    <col min="4100" max="4100" width="12.28515625" style="1" customWidth="1"/>
    <col min="4101" max="4101" width="12.7109375" style="1" customWidth="1"/>
    <col min="4102" max="4102" width="12.85546875" style="1" customWidth="1"/>
    <col min="4103" max="4103" width="14.140625" style="1" customWidth="1"/>
    <col min="4104" max="4104" width="12.5703125" style="1" customWidth="1"/>
    <col min="4105" max="4105" width="13.42578125" style="1" customWidth="1"/>
    <col min="4106" max="4106" width="14.5703125" style="1" customWidth="1"/>
    <col min="4107" max="4107" width="11.140625" style="1" customWidth="1"/>
    <col min="4108" max="4108" width="12.85546875" style="1" customWidth="1"/>
    <col min="4109" max="4109" width="12.42578125" style="1" customWidth="1"/>
    <col min="4110" max="4110" width="13" style="1" customWidth="1"/>
    <col min="4111" max="4353" width="14.140625" style="1"/>
    <col min="4354" max="4354" width="16.42578125" style="1" customWidth="1"/>
    <col min="4355" max="4355" width="13.7109375" style="1" customWidth="1"/>
    <col min="4356" max="4356" width="12.28515625" style="1" customWidth="1"/>
    <col min="4357" max="4357" width="12.7109375" style="1" customWidth="1"/>
    <col min="4358" max="4358" width="12.85546875" style="1" customWidth="1"/>
    <col min="4359" max="4359" width="14.140625" style="1" customWidth="1"/>
    <col min="4360" max="4360" width="12.5703125" style="1" customWidth="1"/>
    <col min="4361" max="4361" width="13.42578125" style="1" customWidth="1"/>
    <col min="4362" max="4362" width="14.5703125" style="1" customWidth="1"/>
    <col min="4363" max="4363" width="11.140625" style="1" customWidth="1"/>
    <col min="4364" max="4364" width="12.85546875" style="1" customWidth="1"/>
    <col min="4365" max="4365" width="12.42578125" style="1" customWidth="1"/>
    <col min="4366" max="4366" width="13" style="1" customWidth="1"/>
    <col min="4367" max="4609" width="14.140625" style="1"/>
    <col min="4610" max="4610" width="16.42578125" style="1" customWidth="1"/>
    <col min="4611" max="4611" width="13.7109375" style="1" customWidth="1"/>
    <col min="4612" max="4612" width="12.28515625" style="1" customWidth="1"/>
    <col min="4613" max="4613" width="12.7109375" style="1" customWidth="1"/>
    <col min="4614" max="4614" width="12.85546875" style="1" customWidth="1"/>
    <col min="4615" max="4615" width="14.140625" style="1" customWidth="1"/>
    <col min="4616" max="4616" width="12.5703125" style="1" customWidth="1"/>
    <col min="4617" max="4617" width="13.42578125" style="1" customWidth="1"/>
    <col min="4618" max="4618" width="14.5703125" style="1" customWidth="1"/>
    <col min="4619" max="4619" width="11.140625" style="1" customWidth="1"/>
    <col min="4620" max="4620" width="12.85546875" style="1" customWidth="1"/>
    <col min="4621" max="4621" width="12.42578125" style="1" customWidth="1"/>
    <col min="4622" max="4622" width="13" style="1" customWidth="1"/>
    <col min="4623" max="4865" width="14.140625" style="1"/>
    <col min="4866" max="4866" width="16.42578125" style="1" customWidth="1"/>
    <col min="4867" max="4867" width="13.7109375" style="1" customWidth="1"/>
    <col min="4868" max="4868" width="12.28515625" style="1" customWidth="1"/>
    <col min="4869" max="4869" width="12.7109375" style="1" customWidth="1"/>
    <col min="4870" max="4870" width="12.85546875" style="1" customWidth="1"/>
    <col min="4871" max="4871" width="14.140625" style="1" customWidth="1"/>
    <col min="4872" max="4872" width="12.5703125" style="1" customWidth="1"/>
    <col min="4873" max="4873" width="13.42578125" style="1" customWidth="1"/>
    <col min="4874" max="4874" width="14.5703125" style="1" customWidth="1"/>
    <col min="4875" max="4875" width="11.140625" style="1" customWidth="1"/>
    <col min="4876" max="4876" width="12.85546875" style="1" customWidth="1"/>
    <col min="4877" max="4877" width="12.42578125" style="1" customWidth="1"/>
    <col min="4878" max="4878" width="13" style="1" customWidth="1"/>
    <col min="4879" max="5121" width="14.140625" style="1"/>
    <col min="5122" max="5122" width="16.42578125" style="1" customWidth="1"/>
    <col min="5123" max="5123" width="13.7109375" style="1" customWidth="1"/>
    <col min="5124" max="5124" width="12.28515625" style="1" customWidth="1"/>
    <col min="5125" max="5125" width="12.7109375" style="1" customWidth="1"/>
    <col min="5126" max="5126" width="12.85546875" style="1" customWidth="1"/>
    <col min="5127" max="5127" width="14.140625" style="1" customWidth="1"/>
    <col min="5128" max="5128" width="12.5703125" style="1" customWidth="1"/>
    <col min="5129" max="5129" width="13.42578125" style="1" customWidth="1"/>
    <col min="5130" max="5130" width="14.5703125" style="1" customWidth="1"/>
    <col min="5131" max="5131" width="11.140625" style="1" customWidth="1"/>
    <col min="5132" max="5132" width="12.85546875" style="1" customWidth="1"/>
    <col min="5133" max="5133" width="12.42578125" style="1" customWidth="1"/>
    <col min="5134" max="5134" width="13" style="1" customWidth="1"/>
    <col min="5135" max="5377" width="14.140625" style="1"/>
    <col min="5378" max="5378" width="16.42578125" style="1" customWidth="1"/>
    <col min="5379" max="5379" width="13.7109375" style="1" customWidth="1"/>
    <col min="5380" max="5380" width="12.28515625" style="1" customWidth="1"/>
    <col min="5381" max="5381" width="12.7109375" style="1" customWidth="1"/>
    <col min="5382" max="5382" width="12.85546875" style="1" customWidth="1"/>
    <col min="5383" max="5383" width="14.140625" style="1" customWidth="1"/>
    <col min="5384" max="5384" width="12.5703125" style="1" customWidth="1"/>
    <col min="5385" max="5385" width="13.42578125" style="1" customWidth="1"/>
    <col min="5386" max="5386" width="14.5703125" style="1" customWidth="1"/>
    <col min="5387" max="5387" width="11.140625" style="1" customWidth="1"/>
    <col min="5388" max="5388" width="12.85546875" style="1" customWidth="1"/>
    <col min="5389" max="5389" width="12.42578125" style="1" customWidth="1"/>
    <col min="5390" max="5390" width="13" style="1" customWidth="1"/>
    <col min="5391" max="5633" width="14.140625" style="1"/>
    <col min="5634" max="5634" width="16.42578125" style="1" customWidth="1"/>
    <col min="5635" max="5635" width="13.7109375" style="1" customWidth="1"/>
    <col min="5636" max="5636" width="12.28515625" style="1" customWidth="1"/>
    <col min="5637" max="5637" width="12.7109375" style="1" customWidth="1"/>
    <col min="5638" max="5638" width="12.85546875" style="1" customWidth="1"/>
    <col min="5639" max="5639" width="14.140625" style="1" customWidth="1"/>
    <col min="5640" max="5640" width="12.5703125" style="1" customWidth="1"/>
    <col min="5641" max="5641" width="13.42578125" style="1" customWidth="1"/>
    <col min="5642" max="5642" width="14.5703125" style="1" customWidth="1"/>
    <col min="5643" max="5643" width="11.140625" style="1" customWidth="1"/>
    <col min="5644" max="5644" width="12.85546875" style="1" customWidth="1"/>
    <col min="5645" max="5645" width="12.42578125" style="1" customWidth="1"/>
    <col min="5646" max="5646" width="13" style="1" customWidth="1"/>
    <col min="5647" max="5889" width="14.140625" style="1"/>
    <col min="5890" max="5890" width="16.42578125" style="1" customWidth="1"/>
    <col min="5891" max="5891" width="13.7109375" style="1" customWidth="1"/>
    <col min="5892" max="5892" width="12.28515625" style="1" customWidth="1"/>
    <col min="5893" max="5893" width="12.7109375" style="1" customWidth="1"/>
    <col min="5894" max="5894" width="12.85546875" style="1" customWidth="1"/>
    <col min="5895" max="5895" width="14.140625" style="1" customWidth="1"/>
    <col min="5896" max="5896" width="12.5703125" style="1" customWidth="1"/>
    <col min="5897" max="5897" width="13.42578125" style="1" customWidth="1"/>
    <col min="5898" max="5898" width="14.5703125" style="1" customWidth="1"/>
    <col min="5899" max="5899" width="11.140625" style="1" customWidth="1"/>
    <col min="5900" max="5900" width="12.85546875" style="1" customWidth="1"/>
    <col min="5901" max="5901" width="12.42578125" style="1" customWidth="1"/>
    <col min="5902" max="5902" width="13" style="1" customWidth="1"/>
    <col min="5903" max="6145" width="14.140625" style="1"/>
    <col min="6146" max="6146" width="16.42578125" style="1" customWidth="1"/>
    <col min="6147" max="6147" width="13.7109375" style="1" customWidth="1"/>
    <col min="6148" max="6148" width="12.28515625" style="1" customWidth="1"/>
    <col min="6149" max="6149" width="12.7109375" style="1" customWidth="1"/>
    <col min="6150" max="6150" width="12.85546875" style="1" customWidth="1"/>
    <col min="6151" max="6151" width="14.140625" style="1" customWidth="1"/>
    <col min="6152" max="6152" width="12.5703125" style="1" customWidth="1"/>
    <col min="6153" max="6153" width="13.42578125" style="1" customWidth="1"/>
    <col min="6154" max="6154" width="14.5703125" style="1" customWidth="1"/>
    <col min="6155" max="6155" width="11.140625" style="1" customWidth="1"/>
    <col min="6156" max="6156" width="12.85546875" style="1" customWidth="1"/>
    <col min="6157" max="6157" width="12.42578125" style="1" customWidth="1"/>
    <col min="6158" max="6158" width="13" style="1" customWidth="1"/>
    <col min="6159" max="6401" width="14.140625" style="1"/>
    <col min="6402" max="6402" width="16.42578125" style="1" customWidth="1"/>
    <col min="6403" max="6403" width="13.7109375" style="1" customWidth="1"/>
    <col min="6404" max="6404" width="12.28515625" style="1" customWidth="1"/>
    <col min="6405" max="6405" width="12.7109375" style="1" customWidth="1"/>
    <col min="6406" max="6406" width="12.85546875" style="1" customWidth="1"/>
    <col min="6407" max="6407" width="14.140625" style="1" customWidth="1"/>
    <col min="6408" max="6408" width="12.5703125" style="1" customWidth="1"/>
    <col min="6409" max="6409" width="13.42578125" style="1" customWidth="1"/>
    <col min="6410" max="6410" width="14.5703125" style="1" customWidth="1"/>
    <col min="6411" max="6411" width="11.140625" style="1" customWidth="1"/>
    <col min="6412" max="6412" width="12.85546875" style="1" customWidth="1"/>
    <col min="6413" max="6413" width="12.42578125" style="1" customWidth="1"/>
    <col min="6414" max="6414" width="13" style="1" customWidth="1"/>
    <col min="6415" max="6657" width="14.140625" style="1"/>
    <col min="6658" max="6658" width="16.42578125" style="1" customWidth="1"/>
    <col min="6659" max="6659" width="13.7109375" style="1" customWidth="1"/>
    <col min="6660" max="6660" width="12.28515625" style="1" customWidth="1"/>
    <col min="6661" max="6661" width="12.7109375" style="1" customWidth="1"/>
    <col min="6662" max="6662" width="12.85546875" style="1" customWidth="1"/>
    <col min="6663" max="6663" width="14.140625" style="1" customWidth="1"/>
    <col min="6664" max="6664" width="12.5703125" style="1" customWidth="1"/>
    <col min="6665" max="6665" width="13.42578125" style="1" customWidth="1"/>
    <col min="6666" max="6666" width="14.5703125" style="1" customWidth="1"/>
    <col min="6667" max="6667" width="11.140625" style="1" customWidth="1"/>
    <col min="6668" max="6668" width="12.85546875" style="1" customWidth="1"/>
    <col min="6669" max="6669" width="12.42578125" style="1" customWidth="1"/>
    <col min="6670" max="6670" width="13" style="1" customWidth="1"/>
    <col min="6671" max="6913" width="14.140625" style="1"/>
    <col min="6914" max="6914" width="16.42578125" style="1" customWidth="1"/>
    <col min="6915" max="6915" width="13.7109375" style="1" customWidth="1"/>
    <col min="6916" max="6916" width="12.28515625" style="1" customWidth="1"/>
    <col min="6917" max="6917" width="12.7109375" style="1" customWidth="1"/>
    <col min="6918" max="6918" width="12.85546875" style="1" customWidth="1"/>
    <col min="6919" max="6919" width="14.140625" style="1" customWidth="1"/>
    <col min="6920" max="6920" width="12.5703125" style="1" customWidth="1"/>
    <col min="6921" max="6921" width="13.42578125" style="1" customWidth="1"/>
    <col min="6922" max="6922" width="14.5703125" style="1" customWidth="1"/>
    <col min="6923" max="6923" width="11.140625" style="1" customWidth="1"/>
    <col min="6924" max="6924" width="12.85546875" style="1" customWidth="1"/>
    <col min="6925" max="6925" width="12.42578125" style="1" customWidth="1"/>
    <col min="6926" max="6926" width="13" style="1" customWidth="1"/>
    <col min="6927" max="7169" width="14.140625" style="1"/>
    <col min="7170" max="7170" width="16.42578125" style="1" customWidth="1"/>
    <col min="7171" max="7171" width="13.7109375" style="1" customWidth="1"/>
    <col min="7172" max="7172" width="12.28515625" style="1" customWidth="1"/>
    <col min="7173" max="7173" width="12.7109375" style="1" customWidth="1"/>
    <col min="7174" max="7174" width="12.85546875" style="1" customWidth="1"/>
    <col min="7175" max="7175" width="14.140625" style="1" customWidth="1"/>
    <col min="7176" max="7176" width="12.5703125" style="1" customWidth="1"/>
    <col min="7177" max="7177" width="13.42578125" style="1" customWidth="1"/>
    <col min="7178" max="7178" width="14.5703125" style="1" customWidth="1"/>
    <col min="7179" max="7179" width="11.140625" style="1" customWidth="1"/>
    <col min="7180" max="7180" width="12.85546875" style="1" customWidth="1"/>
    <col min="7181" max="7181" width="12.42578125" style="1" customWidth="1"/>
    <col min="7182" max="7182" width="13" style="1" customWidth="1"/>
    <col min="7183" max="7425" width="14.140625" style="1"/>
    <col min="7426" max="7426" width="16.42578125" style="1" customWidth="1"/>
    <col min="7427" max="7427" width="13.7109375" style="1" customWidth="1"/>
    <col min="7428" max="7428" width="12.28515625" style="1" customWidth="1"/>
    <col min="7429" max="7429" width="12.7109375" style="1" customWidth="1"/>
    <col min="7430" max="7430" width="12.85546875" style="1" customWidth="1"/>
    <col min="7431" max="7431" width="14.140625" style="1" customWidth="1"/>
    <col min="7432" max="7432" width="12.5703125" style="1" customWidth="1"/>
    <col min="7433" max="7433" width="13.42578125" style="1" customWidth="1"/>
    <col min="7434" max="7434" width="14.5703125" style="1" customWidth="1"/>
    <col min="7435" max="7435" width="11.140625" style="1" customWidth="1"/>
    <col min="7436" max="7436" width="12.85546875" style="1" customWidth="1"/>
    <col min="7437" max="7437" width="12.42578125" style="1" customWidth="1"/>
    <col min="7438" max="7438" width="13" style="1" customWidth="1"/>
    <col min="7439" max="7681" width="14.140625" style="1"/>
    <col min="7682" max="7682" width="16.42578125" style="1" customWidth="1"/>
    <col min="7683" max="7683" width="13.7109375" style="1" customWidth="1"/>
    <col min="7684" max="7684" width="12.28515625" style="1" customWidth="1"/>
    <col min="7685" max="7685" width="12.7109375" style="1" customWidth="1"/>
    <col min="7686" max="7686" width="12.85546875" style="1" customWidth="1"/>
    <col min="7687" max="7687" width="14.140625" style="1" customWidth="1"/>
    <col min="7688" max="7688" width="12.5703125" style="1" customWidth="1"/>
    <col min="7689" max="7689" width="13.42578125" style="1" customWidth="1"/>
    <col min="7690" max="7690" width="14.5703125" style="1" customWidth="1"/>
    <col min="7691" max="7691" width="11.140625" style="1" customWidth="1"/>
    <col min="7692" max="7692" width="12.85546875" style="1" customWidth="1"/>
    <col min="7693" max="7693" width="12.42578125" style="1" customWidth="1"/>
    <col min="7694" max="7694" width="13" style="1" customWidth="1"/>
    <col min="7695" max="7937" width="14.140625" style="1"/>
    <col min="7938" max="7938" width="16.42578125" style="1" customWidth="1"/>
    <col min="7939" max="7939" width="13.7109375" style="1" customWidth="1"/>
    <col min="7940" max="7940" width="12.28515625" style="1" customWidth="1"/>
    <col min="7941" max="7941" width="12.7109375" style="1" customWidth="1"/>
    <col min="7942" max="7942" width="12.85546875" style="1" customWidth="1"/>
    <col min="7943" max="7943" width="14.140625" style="1" customWidth="1"/>
    <col min="7944" max="7944" width="12.5703125" style="1" customWidth="1"/>
    <col min="7945" max="7945" width="13.42578125" style="1" customWidth="1"/>
    <col min="7946" max="7946" width="14.5703125" style="1" customWidth="1"/>
    <col min="7947" max="7947" width="11.140625" style="1" customWidth="1"/>
    <col min="7948" max="7948" width="12.85546875" style="1" customWidth="1"/>
    <col min="7949" max="7949" width="12.42578125" style="1" customWidth="1"/>
    <col min="7950" max="7950" width="13" style="1" customWidth="1"/>
    <col min="7951" max="8193" width="14.140625" style="1"/>
    <col min="8194" max="8194" width="16.42578125" style="1" customWidth="1"/>
    <col min="8195" max="8195" width="13.7109375" style="1" customWidth="1"/>
    <col min="8196" max="8196" width="12.28515625" style="1" customWidth="1"/>
    <col min="8197" max="8197" width="12.7109375" style="1" customWidth="1"/>
    <col min="8198" max="8198" width="12.85546875" style="1" customWidth="1"/>
    <col min="8199" max="8199" width="14.140625" style="1" customWidth="1"/>
    <col min="8200" max="8200" width="12.5703125" style="1" customWidth="1"/>
    <col min="8201" max="8201" width="13.42578125" style="1" customWidth="1"/>
    <col min="8202" max="8202" width="14.5703125" style="1" customWidth="1"/>
    <col min="8203" max="8203" width="11.140625" style="1" customWidth="1"/>
    <col min="8204" max="8204" width="12.85546875" style="1" customWidth="1"/>
    <col min="8205" max="8205" width="12.42578125" style="1" customWidth="1"/>
    <col min="8206" max="8206" width="13" style="1" customWidth="1"/>
    <col min="8207" max="8449" width="14.140625" style="1"/>
    <col min="8450" max="8450" width="16.42578125" style="1" customWidth="1"/>
    <col min="8451" max="8451" width="13.7109375" style="1" customWidth="1"/>
    <col min="8452" max="8452" width="12.28515625" style="1" customWidth="1"/>
    <col min="8453" max="8453" width="12.7109375" style="1" customWidth="1"/>
    <col min="8454" max="8454" width="12.85546875" style="1" customWidth="1"/>
    <col min="8455" max="8455" width="14.140625" style="1" customWidth="1"/>
    <col min="8456" max="8456" width="12.5703125" style="1" customWidth="1"/>
    <col min="8457" max="8457" width="13.42578125" style="1" customWidth="1"/>
    <col min="8458" max="8458" width="14.5703125" style="1" customWidth="1"/>
    <col min="8459" max="8459" width="11.140625" style="1" customWidth="1"/>
    <col min="8460" max="8460" width="12.85546875" style="1" customWidth="1"/>
    <col min="8461" max="8461" width="12.42578125" style="1" customWidth="1"/>
    <col min="8462" max="8462" width="13" style="1" customWidth="1"/>
    <col min="8463" max="8705" width="14.140625" style="1"/>
    <col min="8706" max="8706" width="16.42578125" style="1" customWidth="1"/>
    <col min="8707" max="8707" width="13.7109375" style="1" customWidth="1"/>
    <col min="8708" max="8708" width="12.28515625" style="1" customWidth="1"/>
    <col min="8709" max="8709" width="12.7109375" style="1" customWidth="1"/>
    <col min="8710" max="8710" width="12.85546875" style="1" customWidth="1"/>
    <col min="8711" max="8711" width="14.140625" style="1" customWidth="1"/>
    <col min="8712" max="8712" width="12.5703125" style="1" customWidth="1"/>
    <col min="8713" max="8713" width="13.42578125" style="1" customWidth="1"/>
    <col min="8714" max="8714" width="14.5703125" style="1" customWidth="1"/>
    <col min="8715" max="8715" width="11.140625" style="1" customWidth="1"/>
    <col min="8716" max="8716" width="12.85546875" style="1" customWidth="1"/>
    <col min="8717" max="8717" width="12.42578125" style="1" customWidth="1"/>
    <col min="8718" max="8718" width="13" style="1" customWidth="1"/>
    <col min="8719" max="8961" width="14.140625" style="1"/>
    <col min="8962" max="8962" width="16.42578125" style="1" customWidth="1"/>
    <col min="8963" max="8963" width="13.7109375" style="1" customWidth="1"/>
    <col min="8964" max="8964" width="12.28515625" style="1" customWidth="1"/>
    <col min="8965" max="8965" width="12.7109375" style="1" customWidth="1"/>
    <col min="8966" max="8966" width="12.85546875" style="1" customWidth="1"/>
    <col min="8967" max="8967" width="14.140625" style="1" customWidth="1"/>
    <col min="8968" max="8968" width="12.5703125" style="1" customWidth="1"/>
    <col min="8969" max="8969" width="13.42578125" style="1" customWidth="1"/>
    <col min="8970" max="8970" width="14.5703125" style="1" customWidth="1"/>
    <col min="8971" max="8971" width="11.140625" style="1" customWidth="1"/>
    <col min="8972" max="8972" width="12.85546875" style="1" customWidth="1"/>
    <col min="8973" max="8973" width="12.42578125" style="1" customWidth="1"/>
    <col min="8974" max="8974" width="13" style="1" customWidth="1"/>
    <col min="8975" max="9217" width="14.140625" style="1"/>
    <col min="9218" max="9218" width="16.42578125" style="1" customWidth="1"/>
    <col min="9219" max="9219" width="13.7109375" style="1" customWidth="1"/>
    <col min="9220" max="9220" width="12.28515625" style="1" customWidth="1"/>
    <col min="9221" max="9221" width="12.7109375" style="1" customWidth="1"/>
    <col min="9222" max="9222" width="12.85546875" style="1" customWidth="1"/>
    <col min="9223" max="9223" width="14.140625" style="1" customWidth="1"/>
    <col min="9224" max="9224" width="12.5703125" style="1" customWidth="1"/>
    <col min="9225" max="9225" width="13.42578125" style="1" customWidth="1"/>
    <col min="9226" max="9226" width="14.5703125" style="1" customWidth="1"/>
    <col min="9227" max="9227" width="11.140625" style="1" customWidth="1"/>
    <col min="9228" max="9228" width="12.85546875" style="1" customWidth="1"/>
    <col min="9229" max="9229" width="12.42578125" style="1" customWidth="1"/>
    <col min="9230" max="9230" width="13" style="1" customWidth="1"/>
    <col min="9231" max="9473" width="14.140625" style="1"/>
    <col min="9474" max="9474" width="16.42578125" style="1" customWidth="1"/>
    <col min="9475" max="9475" width="13.7109375" style="1" customWidth="1"/>
    <col min="9476" max="9476" width="12.28515625" style="1" customWidth="1"/>
    <col min="9477" max="9477" width="12.7109375" style="1" customWidth="1"/>
    <col min="9478" max="9478" width="12.85546875" style="1" customWidth="1"/>
    <col min="9479" max="9479" width="14.140625" style="1" customWidth="1"/>
    <col min="9480" max="9480" width="12.5703125" style="1" customWidth="1"/>
    <col min="9481" max="9481" width="13.42578125" style="1" customWidth="1"/>
    <col min="9482" max="9482" width="14.5703125" style="1" customWidth="1"/>
    <col min="9483" max="9483" width="11.140625" style="1" customWidth="1"/>
    <col min="9484" max="9484" width="12.85546875" style="1" customWidth="1"/>
    <col min="9485" max="9485" width="12.42578125" style="1" customWidth="1"/>
    <col min="9486" max="9486" width="13" style="1" customWidth="1"/>
    <col min="9487" max="9729" width="14.140625" style="1"/>
    <col min="9730" max="9730" width="16.42578125" style="1" customWidth="1"/>
    <col min="9731" max="9731" width="13.7109375" style="1" customWidth="1"/>
    <col min="9732" max="9732" width="12.28515625" style="1" customWidth="1"/>
    <col min="9733" max="9733" width="12.7109375" style="1" customWidth="1"/>
    <col min="9734" max="9734" width="12.85546875" style="1" customWidth="1"/>
    <col min="9735" max="9735" width="14.140625" style="1" customWidth="1"/>
    <col min="9736" max="9736" width="12.5703125" style="1" customWidth="1"/>
    <col min="9737" max="9737" width="13.42578125" style="1" customWidth="1"/>
    <col min="9738" max="9738" width="14.5703125" style="1" customWidth="1"/>
    <col min="9739" max="9739" width="11.140625" style="1" customWidth="1"/>
    <col min="9740" max="9740" width="12.85546875" style="1" customWidth="1"/>
    <col min="9741" max="9741" width="12.42578125" style="1" customWidth="1"/>
    <col min="9742" max="9742" width="13" style="1" customWidth="1"/>
    <col min="9743" max="9985" width="14.140625" style="1"/>
    <col min="9986" max="9986" width="16.42578125" style="1" customWidth="1"/>
    <col min="9987" max="9987" width="13.7109375" style="1" customWidth="1"/>
    <col min="9988" max="9988" width="12.28515625" style="1" customWidth="1"/>
    <col min="9989" max="9989" width="12.7109375" style="1" customWidth="1"/>
    <col min="9990" max="9990" width="12.85546875" style="1" customWidth="1"/>
    <col min="9991" max="9991" width="14.140625" style="1" customWidth="1"/>
    <col min="9992" max="9992" width="12.5703125" style="1" customWidth="1"/>
    <col min="9993" max="9993" width="13.42578125" style="1" customWidth="1"/>
    <col min="9994" max="9994" width="14.5703125" style="1" customWidth="1"/>
    <col min="9995" max="9995" width="11.140625" style="1" customWidth="1"/>
    <col min="9996" max="9996" width="12.85546875" style="1" customWidth="1"/>
    <col min="9997" max="9997" width="12.42578125" style="1" customWidth="1"/>
    <col min="9998" max="9998" width="13" style="1" customWidth="1"/>
    <col min="9999" max="10241" width="14.140625" style="1"/>
    <col min="10242" max="10242" width="16.42578125" style="1" customWidth="1"/>
    <col min="10243" max="10243" width="13.7109375" style="1" customWidth="1"/>
    <col min="10244" max="10244" width="12.28515625" style="1" customWidth="1"/>
    <col min="10245" max="10245" width="12.7109375" style="1" customWidth="1"/>
    <col min="10246" max="10246" width="12.85546875" style="1" customWidth="1"/>
    <col min="10247" max="10247" width="14.140625" style="1" customWidth="1"/>
    <col min="10248" max="10248" width="12.5703125" style="1" customWidth="1"/>
    <col min="10249" max="10249" width="13.42578125" style="1" customWidth="1"/>
    <col min="10250" max="10250" width="14.5703125" style="1" customWidth="1"/>
    <col min="10251" max="10251" width="11.140625" style="1" customWidth="1"/>
    <col min="10252" max="10252" width="12.85546875" style="1" customWidth="1"/>
    <col min="10253" max="10253" width="12.42578125" style="1" customWidth="1"/>
    <col min="10254" max="10254" width="13" style="1" customWidth="1"/>
    <col min="10255" max="10497" width="14.140625" style="1"/>
    <col min="10498" max="10498" width="16.42578125" style="1" customWidth="1"/>
    <col min="10499" max="10499" width="13.7109375" style="1" customWidth="1"/>
    <col min="10500" max="10500" width="12.28515625" style="1" customWidth="1"/>
    <col min="10501" max="10501" width="12.7109375" style="1" customWidth="1"/>
    <col min="10502" max="10502" width="12.85546875" style="1" customWidth="1"/>
    <col min="10503" max="10503" width="14.140625" style="1" customWidth="1"/>
    <col min="10504" max="10504" width="12.5703125" style="1" customWidth="1"/>
    <col min="10505" max="10505" width="13.42578125" style="1" customWidth="1"/>
    <col min="10506" max="10506" width="14.5703125" style="1" customWidth="1"/>
    <col min="10507" max="10507" width="11.140625" style="1" customWidth="1"/>
    <col min="10508" max="10508" width="12.85546875" style="1" customWidth="1"/>
    <col min="10509" max="10509" width="12.42578125" style="1" customWidth="1"/>
    <col min="10510" max="10510" width="13" style="1" customWidth="1"/>
    <col min="10511" max="10753" width="14.140625" style="1"/>
    <col min="10754" max="10754" width="16.42578125" style="1" customWidth="1"/>
    <col min="10755" max="10755" width="13.7109375" style="1" customWidth="1"/>
    <col min="10756" max="10756" width="12.28515625" style="1" customWidth="1"/>
    <col min="10757" max="10757" width="12.7109375" style="1" customWidth="1"/>
    <col min="10758" max="10758" width="12.85546875" style="1" customWidth="1"/>
    <col min="10759" max="10759" width="14.140625" style="1" customWidth="1"/>
    <col min="10760" max="10760" width="12.5703125" style="1" customWidth="1"/>
    <col min="10761" max="10761" width="13.42578125" style="1" customWidth="1"/>
    <col min="10762" max="10762" width="14.5703125" style="1" customWidth="1"/>
    <col min="10763" max="10763" width="11.140625" style="1" customWidth="1"/>
    <col min="10764" max="10764" width="12.85546875" style="1" customWidth="1"/>
    <col min="10765" max="10765" width="12.42578125" style="1" customWidth="1"/>
    <col min="10766" max="10766" width="13" style="1" customWidth="1"/>
    <col min="10767" max="11009" width="14.140625" style="1"/>
    <col min="11010" max="11010" width="16.42578125" style="1" customWidth="1"/>
    <col min="11011" max="11011" width="13.7109375" style="1" customWidth="1"/>
    <col min="11012" max="11012" width="12.28515625" style="1" customWidth="1"/>
    <col min="11013" max="11013" width="12.7109375" style="1" customWidth="1"/>
    <col min="11014" max="11014" width="12.85546875" style="1" customWidth="1"/>
    <col min="11015" max="11015" width="14.140625" style="1" customWidth="1"/>
    <col min="11016" max="11016" width="12.5703125" style="1" customWidth="1"/>
    <col min="11017" max="11017" width="13.42578125" style="1" customWidth="1"/>
    <col min="11018" max="11018" width="14.5703125" style="1" customWidth="1"/>
    <col min="11019" max="11019" width="11.140625" style="1" customWidth="1"/>
    <col min="11020" max="11020" width="12.85546875" style="1" customWidth="1"/>
    <col min="11021" max="11021" width="12.42578125" style="1" customWidth="1"/>
    <col min="11022" max="11022" width="13" style="1" customWidth="1"/>
    <col min="11023" max="11265" width="14.140625" style="1"/>
    <col min="11266" max="11266" width="16.42578125" style="1" customWidth="1"/>
    <col min="11267" max="11267" width="13.7109375" style="1" customWidth="1"/>
    <col min="11268" max="11268" width="12.28515625" style="1" customWidth="1"/>
    <col min="11269" max="11269" width="12.7109375" style="1" customWidth="1"/>
    <col min="11270" max="11270" width="12.85546875" style="1" customWidth="1"/>
    <col min="11271" max="11271" width="14.140625" style="1" customWidth="1"/>
    <col min="11272" max="11272" width="12.5703125" style="1" customWidth="1"/>
    <col min="11273" max="11273" width="13.42578125" style="1" customWidth="1"/>
    <col min="11274" max="11274" width="14.5703125" style="1" customWidth="1"/>
    <col min="11275" max="11275" width="11.140625" style="1" customWidth="1"/>
    <col min="11276" max="11276" width="12.85546875" style="1" customWidth="1"/>
    <col min="11277" max="11277" width="12.42578125" style="1" customWidth="1"/>
    <col min="11278" max="11278" width="13" style="1" customWidth="1"/>
    <col min="11279" max="11521" width="14.140625" style="1"/>
    <col min="11522" max="11522" width="16.42578125" style="1" customWidth="1"/>
    <col min="11523" max="11523" width="13.7109375" style="1" customWidth="1"/>
    <col min="11524" max="11524" width="12.28515625" style="1" customWidth="1"/>
    <col min="11525" max="11525" width="12.7109375" style="1" customWidth="1"/>
    <col min="11526" max="11526" width="12.85546875" style="1" customWidth="1"/>
    <col min="11527" max="11527" width="14.140625" style="1" customWidth="1"/>
    <col min="11528" max="11528" width="12.5703125" style="1" customWidth="1"/>
    <col min="11529" max="11529" width="13.42578125" style="1" customWidth="1"/>
    <col min="11530" max="11530" width="14.5703125" style="1" customWidth="1"/>
    <col min="11531" max="11531" width="11.140625" style="1" customWidth="1"/>
    <col min="11532" max="11532" width="12.85546875" style="1" customWidth="1"/>
    <col min="11533" max="11533" width="12.42578125" style="1" customWidth="1"/>
    <col min="11534" max="11534" width="13" style="1" customWidth="1"/>
    <col min="11535" max="11777" width="14.140625" style="1"/>
    <col min="11778" max="11778" width="16.42578125" style="1" customWidth="1"/>
    <col min="11779" max="11779" width="13.7109375" style="1" customWidth="1"/>
    <col min="11780" max="11780" width="12.28515625" style="1" customWidth="1"/>
    <col min="11781" max="11781" width="12.7109375" style="1" customWidth="1"/>
    <col min="11782" max="11782" width="12.85546875" style="1" customWidth="1"/>
    <col min="11783" max="11783" width="14.140625" style="1" customWidth="1"/>
    <col min="11784" max="11784" width="12.5703125" style="1" customWidth="1"/>
    <col min="11785" max="11785" width="13.42578125" style="1" customWidth="1"/>
    <col min="11786" max="11786" width="14.5703125" style="1" customWidth="1"/>
    <col min="11787" max="11787" width="11.140625" style="1" customWidth="1"/>
    <col min="11788" max="11788" width="12.85546875" style="1" customWidth="1"/>
    <col min="11789" max="11789" width="12.42578125" style="1" customWidth="1"/>
    <col min="11790" max="11790" width="13" style="1" customWidth="1"/>
    <col min="11791" max="12033" width="14.140625" style="1"/>
    <col min="12034" max="12034" width="16.42578125" style="1" customWidth="1"/>
    <col min="12035" max="12035" width="13.7109375" style="1" customWidth="1"/>
    <col min="12036" max="12036" width="12.28515625" style="1" customWidth="1"/>
    <col min="12037" max="12037" width="12.7109375" style="1" customWidth="1"/>
    <col min="12038" max="12038" width="12.85546875" style="1" customWidth="1"/>
    <col min="12039" max="12039" width="14.140625" style="1" customWidth="1"/>
    <col min="12040" max="12040" width="12.5703125" style="1" customWidth="1"/>
    <col min="12041" max="12041" width="13.42578125" style="1" customWidth="1"/>
    <col min="12042" max="12042" width="14.5703125" style="1" customWidth="1"/>
    <col min="12043" max="12043" width="11.140625" style="1" customWidth="1"/>
    <col min="12044" max="12044" width="12.85546875" style="1" customWidth="1"/>
    <col min="12045" max="12045" width="12.42578125" style="1" customWidth="1"/>
    <col min="12046" max="12046" width="13" style="1" customWidth="1"/>
    <col min="12047" max="12289" width="14.140625" style="1"/>
    <col min="12290" max="12290" width="16.42578125" style="1" customWidth="1"/>
    <col min="12291" max="12291" width="13.7109375" style="1" customWidth="1"/>
    <col min="12292" max="12292" width="12.28515625" style="1" customWidth="1"/>
    <col min="12293" max="12293" width="12.7109375" style="1" customWidth="1"/>
    <col min="12294" max="12294" width="12.85546875" style="1" customWidth="1"/>
    <col min="12295" max="12295" width="14.140625" style="1" customWidth="1"/>
    <col min="12296" max="12296" width="12.5703125" style="1" customWidth="1"/>
    <col min="12297" max="12297" width="13.42578125" style="1" customWidth="1"/>
    <col min="12298" max="12298" width="14.5703125" style="1" customWidth="1"/>
    <col min="12299" max="12299" width="11.140625" style="1" customWidth="1"/>
    <col min="12300" max="12300" width="12.85546875" style="1" customWidth="1"/>
    <col min="12301" max="12301" width="12.42578125" style="1" customWidth="1"/>
    <col min="12302" max="12302" width="13" style="1" customWidth="1"/>
    <col min="12303" max="12545" width="14.140625" style="1"/>
    <col min="12546" max="12546" width="16.42578125" style="1" customWidth="1"/>
    <col min="12547" max="12547" width="13.7109375" style="1" customWidth="1"/>
    <col min="12548" max="12548" width="12.28515625" style="1" customWidth="1"/>
    <col min="12549" max="12549" width="12.7109375" style="1" customWidth="1"/>
    <col min="12550" max="12550" width="12.85546875" style="1" customWidth="1"/>
    <col min="12551" max="12551" width="14.140625" style="1" customWidth="1"/>
    <col min="12552" max="12552" width="12.5703125" style="1" customWidth="1"/>
    <col min="12553" max="12553" width="13.42578125" style="1" customWidth="1"/>
    <col min="12554" max="12554" width="14.5703125" style="1" customWidth="1"/>
    <col min="12555" max="12555" width="11.140625" style="1" customWidth="1"/>
    <col min="12556" max="12556" width="12.85546875" style="1" customWidth="1"/>
    <col min="12557" max="12557" width="12.42578125" style="1" customWidth="1"/>
    <col min="12558" max="12558" width="13" style="1" customWidth="1"/>
    <col min="12559" max="12801" width="14.140625" style="1"/>
    <col min="12802" max="12802" width="16.42578125" style="1" customWidth="1"/>
    <col min="12803" max="12803" width="13.7109375" style="1" customWidth="1"/>
    <col min="12804" max="12804" width="12.28515625" style="1" customWidth="1"/>
    <col min="12805" max="12805" width="12.7109375" style="1" customWidth="1"/>
    <col min="12806" max="12806" width="12.85546875" style="1" customWidth="1"/>
    <col min="12807" max="12807" width="14.140625" style="1" customWidth="1"/>
    <col min="12808" max="12808" width="12.5703125" style="1" customWidth="1"/>
    <col min="12809" max="12809" width="13.42578125" style="1" customWidth="1"/>
    <col min="12810" max="12810" width="14.5703125" style="1" customWidth="1"/>
    <col min="12811" max="12811" width="11.140625" style="1" customWidth="1"/>
    <col min="12812" max="12812" width="12.85546875" style="1" customWidth="1"/>
    <col min="12813" max="12813" width="12.42578125" style="1" customWidth="1"/>
    <col min="12814" max="12814" width="13" style="1" customWidth="1"/>
    <col min="12815" max="13057" width="14.140625" style="1"/>
    <col min="13058" max="13058" width="16.42578125" style="1" customWidth="1"/>
    <col min="13059" max="13059" width="13.7109375" style="1" customWidth="1"/>
    <col min="13060" max="13060" width="12.28515625" style="1" customWidth="1"/>
    <col min="13061" max="13061" width="12.7109375" style="1" customWidth="1"/>
    <col min="13062" max="13062" width="12.85546875" style="1" customWidth="1"/>
    <col min="13063" max="13063" width="14.140625" style="1" customWidth="1"/>
    <col min="13064" max="13064" width="12.5703125" style="1" customWidth="1"/>
    <col min="13065" max="13065" width="13.42578125" style="1" customWidth="1"/>
    <col min="13066" max="13066" width="14.5703125" style="1" customWidth="1"/>
    <col min="13067" max="13067" width="11.140625" style="1" customWidth="1"/>
    <col min="13068" max="13068" width="12.85546875" style="1" customWidth="1"/>
    <col min="13069" max="13069" width="12.42578125" style="1" customWidth="1"/>
    <col min="13070" max="13070" width="13" style="1" customWidth="1"/>
    <col min="13071" max="13313" width="14.140625" style="1"/>
    <col min="13314" max="13314" width="16.42578125" style="1" customWidth="1"/>
    <col min="13315" max="13315" width="13.7109375" style="1" customWidth="1"/>
    <col min="13316" max="13316" width="12.28515625" style="1" customWidth="1"/>
    <col min="13317" max="13317" width="12.7109375" style="1" customWidth="1"/>
    <col min="13318" max="13318" width="12.85546875" style="1" customWidth="1"/>
    <col min="13319" max="13319" width="14.140625" style="1" customWidth="1"/>
    <col min="13320" max="13320" width="12.5703125" style="1" customWidth="1"/>
    <col min="13321" max="13321" width="13.42578125" style="1" customWidth="1"/>
    <col min="13322" max="13322" width="14.5703125" style="1" customWidth="1"/>
    <col min="13323" max="13323" width="11.140625" style="1" customWidth="1"/>
    <col min="13324" max="13324" width="12.85546875" style="1" customWidth="1"/>
    <col min="13325" max="13325" width="12.42578125" style="1" customWidth="1"/>
    <col min="13326" max="13326" width="13" style="1" customWidth="1"/>
    <col min="13327" max="13569" width="14.140625" style="1"/>
    <col min="13570" max="13570" width="16.42578125" style="1" customWidth="1"/>
    <col min="13571" max="13571" width="13.7109375" style="1" customWidth="1"/>
    <col min="13572" max="13572" width="12.28515625" style="1" customWidth="1"/>
    <col min="13573" max="13573" width="12.7109375" style="1" customWidth="1"/>
    <col min="13574" max="13574" width="12.85546875" style="1" customWidth="1"/>
    <col min="13575" max="13575" width="14.140625" style="1" customWidth="1"/>
    <col min="13576" max="13576" width="12.5703125" style="1" customWidth="1"/>
    <col min="13577" max="13577" width="13.42578125" style="1" customWidth="1"/>
    <col min="13578" max="13578" width="14.5703125" style="1" customWidth="1"/>
    <col min="13579" max="13579" width="11.140625" style="1" customWidth="1"/>
    <col min="13580" max="13580" width="12.85546875" style="1" customWidth="1"/>
    <col min="13581" max="13581" width="12.42578125" style="1" customWidth="1"/>
    <col min="13582" max="13582" width="13" style="1" customWidth="1"/>
    <col min="13583" max="13825" width="14.140625" style="1"/>
    <col min="13826" max="13826" width="16.42578125" style="1" customWidth="1"/>
    <col min="13827" max="13827" width="13.7109375" style="1" customWidth="1"/>
    <col min="13828" max="13828" width="12.28515625" style="1" customWidth="1"/>
    <col min="13829" max="13829" width="12.7109375" style="1" customWidth="1"/>
    <col min="13830" max="13830" width="12.85546875" style="1" customWidth="1"/>
    <col min="13831" max="13831" width="14.140625" style="1" customWidth="1"/>
    <col min="13832" max="13832" width="12.5703125" style="1" customWidth="1"/>
    <col min="13833" max="13833" width="13.42578125" style="1" customWidth="1"/>
    <col min="13834" max="13834" width="14.5703125" style="1" customWidth="1"/>
    <col min="13835" max="13835" width="11.140625" style="1" customWidth="1"/>
    <col min="13836" max="13836" width="12.85546875" style="1" customWidth="1"/>
    <col min="13837" max="13837" width="12.42578125" style="1" customWidth="1"/>
    <col min="13838" max="13838" width="13" style="1" customWidth="1"/>
    <col min="13839" max="14081" width="14.140625" style="1"/>
    <col min="14082" max="14082" width="16.42578125" style="1" customWidth="1"/>
    <col min="14083" max="14083" width="13.7109375" style="1" customWidth="1"/>
    <col min="14084" max="14084" width="12.28515625" style="1" customWidth="1"/>
    <col min="14085" max="14085" width="12.7109375" style="1" customWidth="1"/>
    <col min="14086" max="14086" width="12.85546875" style="1" customWidth="1"/>
    <col min="14087" max="14087" width="14.140625" style="1" customWidth="1"/>
    <col min="14088" max="14088" width="12.5703125" style="1" customWidth="1"/>
    <col min="14089" max="14089" width="13.42578125" style="1" customWidth="1"/>
    <col min="14090" max="14090" width="14.5703125" style="1" customWidth="1"/>
    <col min="14091" max="14091" width="11.140625" style="1" customWidth="1"/>
    <col min="14092" max="14092" width="12.85546875" style="1" customWidth="1"/>
    <col min="14093" max="14093" width="12.42578125" style="1" customWidth="1"/>
    <col min="14094" max="14094" width="13" style="1" customWidth="1"/>
    <col min="14095" max="14337" width="14.140625" style="1"/>
    <col min="14338" max="14338" width="16.42578125" style="1" customWidth="1"/>
    <col min="14339" max="14339" width="13.7109375" style="1" customWidth="1"/>
    <col min="14340" max="14340" width="12.28515625" style="1" customWidth="1"/>
    <col min="14341" max="14341" width="12.7109375" style="1" customWidth="1"/>
    <col min="14342" max="14342" width="12.85546875" style="1" customWidth="1"/>
    <col min="14343" max="14343" width="14.140625" style="1" customWidth="1"/>
    <col min="14344" max="14344" width="12.5703125" style="1" customWidth="1"/>
    <col min="14345" max="14345" width="13.42578125" style="1" customWidth="1"/>
    <col min="14346" max="14346" width="14.5703125" style="1" customWidth="1"/>
    <col min="14347" max="14347" width="11.140625" style="1" customWidth="1"/>
    <col min="14348" max="14348" width="12.85546875" style="1" customWidth="1"/>
    <col min="14349" max="14349" width="12.42578125" style="1" customWidth="1"/>
    <col min="14350" max="14350" width="13" style="1" customWidth="1"/>
    <col min="14351" max="14593" width="14.140625" style="1"/>
    <col min="14594" max="14594" width="16.42578125" style="1" customWidth="1"/>
    <col min="14595" max="14595" width="13.7109375" style="1" customWidth="1"/>
    <col min="14596" max="14596" width="12.28515625" style="1" customWidth="1"/>
    <col min="14597" max="14597" width="12.7109375" style="1" customWidth="1"/>
    <col min="14598" max="14598" width="12.85546875" style="1" customWidth="1"/>
    <col min="14599" max="14599" width="14.140625" style="1" customWidth="1"/>
    <col min="14600" max="14600" width="12.5703125" style="1" customWidth="1"/>
    <col min="14601" max="14601" width="13.42578125" style="1" customWidth="1"/>
    <col min="14602" max="14602" width="14.5703125" style="1" customWidth="1"/>
    <col min="14603" max="14603" width="11.140625" style="1" customWidth="1"/>
    <col min="14604" max="14604" width="12.85546875" style="1" customWidth="1"/>
    <col min="14605" max="14605" width="12.42578125" style="1" customWidth="1"/>
    <col min="14606" max="14606" width="13" style="1" customWidth="1"/>
    <col min="14607" max="14849" width="14.140625" style="1"/>
    <col min="14850" max="14850" width="16.42578125" style="1" customWidth="1"/>
    <col min="14851" max="14851" width="13.7109375" style="1" customWidth="1"/>
    <col min="14852" max="14852" width="12.28515625" style="1" customWidth="1"/>
    <col min="14853" max="14853" width="12.7109375" style="1" customWidth="1"/>
    <col min="14854" max="14854" width="12.85546875" style="1" customWidth="1"/>
    <col min="14855" max="14855" width="14.140625" style="1" customWidth="1"/>
    <col min="14856" max="14856" width="12.5703125" style="1" customWidth="1"/>
    <col min="14857" max="14857" width="13.42578125" style="1" customWidth="1"/>
    <col min="14858" max="14858" width="14.5703125" style="1" customWidth="1"/>
    <col min="14859" max="14859" width="11.140625" style="1" customWidth="1"/>
    <col min="14860" max="14860" width="12.85546875" style="1" customWidth="1"/>
    <col min="14861" max="14861" width="12.42578125" style="1" customWidth="1"/>
    <col min="14862" max="14862" width="13" style="1" customWidth="1"/>
    <col min="14863" max="15105" width="14.140625" style="1"/>
    <col min="15106" max="15106" width="16.42578125" style="1" customWidth="1"/>
    <col min="15107" max="15107" width="13.7109375" style="1" customWidth="1"/>
    <col min="15108" max="15108" width="12.28515625" style="1" customWidth="1"/>
    <col min="15109" max="15109" width="12.7109375" style="1" customWidth="1"/>
    <col min="15110" max="15110" width="12.85546875" style="1" customWidth="1"/>
    <col min="15111" max="15111" width="14.140625" style="1" customWidth="1"/>
    <col min="15112" max="15112" width="12.5703125" style="1" customWidth="1"/>
    <col min="15113" max="15113" width="13.42578125" style="1" customWidth="1"/>
    <col min="15114" max="15114" width="14.5703125" style="1" customWidth="1"/>
    <col min="15115" max="15115" width="11.140625" style="1" customWidth="1"/>
    <col min="15116" max="15116" width="12.85546875" style="1" customWidth="1"/>
    <col min="15117" max="15117" width="12.42578125" style="1" customWidth="1"/>
    <col min="15118" max="15118" width="13" style="1" customWidth="1"/>
    <col min="15119" max="15361" width="14.140625" style="1"/>
    <col min="15362" max="15362" width="16.42578125" style="1" customWidth="1"/>
    <col min="15363" max="15363" width="13.7109375" style="1" customWidth="1"/>
    <col min="15364" max="15364" width="12.28515625" style="1" customWidth="1"/>
    <col min="15365" max="15365" width="12.7109375" style="1" customWidth="1"/>
    <col min="15366" max="15366" width="12.85546875" style="1" customWidth="1"/>
    <col min="15367" max="15367" width="14.140625" style="1" customWidth="1"/>
    <col min="15368" max="15368" width="12.5703125" style="1" customWidth="1"/>
    <col min="15369" max="15369" width="13.42578125" style="1" customWidth="1"/>
    <col min="15370" max="15370" width="14.5703125" style="1" customWidth="1"/>
    <col min="15371" max="15371" width="11.140625" style="1" customWidth="1"/>
    <col min="15372" max="15372" width="12.85546875" style="1" customWidth="1"/>
    <col min="15373" max="15373" width="12.42578125" style="1" customWidth="1"/>
    <col min="15374" max="15374" width="13" style="1" customWidth="1"/>
    <col min="15375" max="15617" width="14.140625" style="1"/>
    <col min="15618" max="15618" width="16.42578125" style="1" customWidth="1"/>
    <col min="15619" max="15619" width="13.7109375" style="1" customWidth="1"/>
    <col min="15620" max="15620" width="12.28515625" style="1" customWidth="1"/>
    <col min="15621" max="15621" width="12.7109375" style="1" customWidth="1"/>
    <col min="15622" max="15622" width="12.85546875" style="1" customWidth="1"/>
    <col min="15623" max="15623" width="14.140625" style="1" customWidth="1"/>
    <col min="15624" max="15624" width="12.5703125" style="1" customWidth="1"/>
    <col min="15625" max="15625" width="13.42578125" style="1" customWidth="1"/>
    <col min="15626" max="15626" width="14.5703125" style="1" customWidth="1"/>
    <col min="15627" max="15627" width="11.140625" style="1" customWidth="1"/>
    <col min="15628" max="15628" width="12.85546875" style="1" customWidth="1"/>
    <col min="15629" max="15629" width="12.42578125" style="1" customWidth="1"/>
    <col min="15630" max="15630" width="13" style="1" customWidth="1"/>
    <col min="15631" max="15873" width="14.140625" style="1"/>
    <col min="15874" max="15874" width="16.42578125" style="1" customWidth="1"/>
    <col min="15875" max="15875" width="13.7109375" style="1" customWidth="1"/>
    <col min="15876" max="15876" width="12.28515625" style="1" customWidth="1"/>
    <col min="15877" max="15877" width="12.7109375" style="1" customWidth="1"/>
    <col min="15878" max="15878" width="12.85546875" style="1" customWidth="1"/>
    <col min="15879" max="15879" width="14.140625" style="1" customWidth="1"/>
    <col min="15880" max="15880" width="12.5703125" style="1" customWidth="1"/>
    <col min="15881" max="15881" width="13.42578125" style="1" customWidth="1"/>
    <col min="15882" max="15882" width="14.5703125" style="1" customWidth="1"/>
    <col min="15883" max="15883" width="11.140625" style="1" customWidth="1"/>
    <col min="15884" max="15884" width="12.85546875" style="1" customWidth="1"/>
    <col min="15885" max="15885" width="12.42578125" style="1" customWidth="1"/>
    <col min="15886" max="15886" width="13" style="1" customWidth="1"/>
    <col min="15887" max="16129" width="14.140625" style="1"/>
    <col min="16130" max="16130" width="16.42578125" style="1" customWidth="1"/>
    <col min="16131" max="16131" width="13.7109375" style="1" customWidth="1"/>
    <col min="16132" max="16132" width="12.28515625" style="1" customWidth="1"/>
    <col min="16133" max="16133" width="12.7109375" style="1" customWidth="1"/>
    <col min="16134" max="16134" width="12.85546875" style="1" customWidth="1"/>
    <col min="16135" max="16135" width="14.140625" style="1" customWidth="1"/>
    <col min="16136" max="16136" width="12.5703125" style="1" customWidth="1"/>
    <col min="16137" max="16137" width="13.42578125" style="1" customWidth="1"/>
    <col min="16138" max="16138" width="14.5703125" style="1" customWidth="1"/>
    <col min="16139" max="16139" width="11.140625" style="1" customWidth="1"/>
    <col min="16140" max="16140" width="12.85546875" style="1" customWidth="1"/>
    <col min="16141" max="16141" width="12.42578125" style="1" customWidth="1"/>
    <col min="16142" max="16142" width="13" style="1" customWidth="1"/>
    <col min="16143" max="16384" width="14.140625" style="1"/>
  </cols>
  <sheetData>
    <row r="1" spans="1:25" ht="23.25" customHeight="1" x14ac:dyDescent="0.3">
      <c r="A1" s="389"/>
      <c r="B1" s="258" t="s">
        <v>1109</v>
      </c>
      <c r="C1" s="399" t="s">
        <v>1203</v>
      </c>
      <c r="D1" s="400"/>
      <c r="E1" s="287">
        <f>'Data Form'!G3</f>
        <v>0</v>
      </c>
      <c r="F1" s="390"/>
      <c r="G1" s="390"/>
      <c r="H1" s="390"/>
      <c r="I1" s="390"/>
      <c r="J1" s="390"/>
      <c r="K1" s="390"/>
      <c r="L1" s="390"/>
      <c r="M1" s="390"/>
      <c r="N1" s="390"/>
      <c r="O1" s="390"/>
      <c r="P1" s="390"/>
      <c r="Q1" s="390"/>
      <c r="R1" s="390"/>
      <c r="S1" s="390"/>
      <c r="T1" s="390"/>
      <c r="U1" s="390"/>
      <c r="V1" s="390"/>
      <c r="W1" s="390"/>
      <c r="X1" s="390"/>
      <c r="Y1" s="390"/>
    </row>
    <row r="2" spans="1:25" ht="23.25" customHeight="1" x14ac:dyDescent="0.3">
      <c r="A2" s="389"/>
      <c r="B2" s="259"/>
      <c r="C2" s="393"/>
      <c r="D2" s="394"/>
      <c r="E2" s="395"/>
      <c r="F2" s="390"/>
      <c r="G2" s="390"/>
      <c r="H2" s="390"/>
      <c r="I2" s="390"/>
      <c r="J2" s="390"/>
      <c r="K2" s="390"/>
      <c r="L2" s="390"/>
      <c r="M2" s="390"/>
      <c r="N2" s="390"/>
      <c r="O2" s="390"/>
      <c r="P2" s="390"/>
      <c r="Q2" s="390"/>
      <c r="R2" s="390"/>
      <c r="S2" s="390"/>
      <c r="T2" s="390"/>
      <c r="U2" s="390"/>
      <c r="V2" s="390"/>
      <c r="W2" s="390"/>
      <c r="X2" s="390"/>
      <c r="Y2" s="390"/>
    </row>
    <row r="3" spans="1:25" ht="23.25" customHeight="1" x14ac:dyDescent="0.3">
      <c r="A3" s="389"/>
      <c r="B3" s="260" t="s">
        <v>1141</v>
      </c>
      <c r="C3" s="393"/>
      <c r="D3" s="394"/>
      <c r="E3" s="395"/>
      <c r="F3" s="390"/>
      <c r="G3" s="390"/>
      <c r="H3" s="390"/>
      <c r="I3" s="390"/>
      <c r="J3" s="390"/>
      <c r="K3" s="390"/>
      <c r="L3" s="390"/>
      <c r="M3" s="390"/>
      <c r="N3" s="390"/>
      <c r="O3" s="390"/>
      <c r="P3" s="390"/>
      <c r="Q3" s="390"/>
      <c r="R3" s="390"/>
      <c r="S3" s="390"/>
      <c r="T3" s="390"/>
      <c r="U3" s="390"/>
      <c r="V3" s="390"/>
      <c r="W3" s="390"/>
      <c r="X3" s="390"/>
      <c r="Y3" s="390"/>
    </row>
    <row r="4" spans="1:25" ht="23.25" customHeight="1" x14ac:dyDescent="0.3">
      <c r="A4" s="389"/>
      <c r="B4" s="261"/>
      <c r="C4" s="396"/>
      <c r="D4" s="397"/>
      <c r="E4" s="398"/>
      <c r="F4" s="390"/>
      <c r="G4" s="390"/>
      <c r="H4" s="390"/>
      <c r="I4" s="390"/>
      <c r="J4" s="390"/>
      <c r="K4" s="390"/>
      <c r="L4" s="390"/>
      <c r="M4" s="390"/>
      <c r="N4" s="390"/>
      <c r="O4" s="390"/>
      <c r="P4" s="390"/>
      <c r="Q4" s="390"/>
      <c r="R4" s="390"/>
      <c r="S4" s="390"/>
      <c r="T4" s="390"/>
      <c r="U4" s="390"/>
      <c r="V4" s="390"/>
      <c r="W4" s="390"/>
      <c r="X4" s="390"/>
      <c r="Y4" s="390"/>
    </row>
    <row r="5" spans="1:25" ht="23.25" customHeight="1" x14ac:dyDescent="0.3">
      <c r="A5" s="389"/>
      <c r="B5" s="119" t="s">
        <v>1110</v>
      </c>
      <c r="C5" s="120">
        <v>100</v>
      </c>
      <c r="D5" s="401"/>
      <c r="E5" s="121">
        <f>Computation!N48</f>
        <v>0</v>
      </c>
      <c r="F5" s="390"/>
      <c r="G5" s="390"/>
      <c r="H5" s="390"/>
      <c r="I5" s="390"/>
      <c r="J5" s="390"/>
      <c r="K5" s="390"/>
      <c r="L5" s="390"/>
      <c r="M5" s="390"/>
      <c r="N5" s="390"/>
      <c r="O5" s="390"/>
      <c r="P5" s="390"/>
      <c r="Q5" s="390"/>
      <c r="R5" s="390"/>
      <c r="S5" s="390"/>
      <c r="T5" s="390"/>
      <c r="U5" s="390"/>
      <c r="V5" s="390"/>
      <c r="W5" s="390"/>
      <c r="X5" s="390"/>
      <c r="Y5" s="390"/>
    </row>
    <row r="6" spans="1:25" ht="23.25" customHeight="1" x14ac:dyDescent="0.3">
      <c r="A6" s="389"/>
      <c r="B6" s="119" t="s">
        <v>1111</v>
      </c>
      <c r="C6" s="120">
        <v>110</v>
      </c>
      <c r="D6" s="402"/>
      <c r="E6" s="121">
        <f>Computation!N51</f>
        <v>0</v>
      </c>
      <c r="F6" s="390"/>
      <c r="G6" s="390"/>
      <c r="H6" s="390"/>
      <c r="I6" s="390"/>
      <c r="J6" s="390"/>
      <c r="K6" s="390"/>
      <c r="L6" s="390"/>
      <c r="M6" s="390"/>
      <c r="N6" s="390"/>
      <c r="O6" s="390"/>
      <c r="P6" s="390"/>
      <c r="Q6" s="390"/>
      <c r="R6" s="390"/>
      <c r="S6" s="390"/>
      <c r="T6" s="390"/>
      <c r="U6" s="390"/>
      <c r="V6" s="390"/>
      <c r="W6" s="390"/>
      <c r="X6" s="390"/>
      <c r="Y6" s="390"/>
    </row>
    <row r="7" spans="1:25" ht="23.25" customHeight="1" x14ac:dyDescent="0.3">
      <c r="A7" s="389"/>
      <c r="B7" s="119" t="s">
        <v>1112</v>
      </c>
      <c r="C7" s="120">
        <v>120</v>
      </c>
      <c r="D7" s="402"/>
      <c r="E7" s="121">
        <f>Computation!N49</f>
        <v>0</v>
      </c>
      <c r="F7" s="390"/>
      <c r="G7" s="390"/>
      <c r="H7" s="390"/>
      <c r="I7" s="390"/>
      <c r="J7" s="390"/>
      <c r="K7" s="390"/>
      <c r="L7" s="390"/>
      <c r="M7" s="390"/>
      <c r="N7" s="390"/>
      <c r="O7" s="390"/>
      <c r="P7" s="390"/>
      <c r="Q7" s="390"/>
      <c r="R7" s="390"/>
      <c r="S7" s="390"/>
      <c r="T7" s="390"/>
      <c r="U7" s="390"/>
      <c r="V7" s="390"/>
      <c r="W7" s="390"/>
      <c r="X7" s="390"/>
      <c r="Y7" s="390"/>
    </row>
    <row r="8" spans="1:25" s="2" customFormat="1" ht="23.25" customHeight="1" x14ac:dyDescent="0.25">
      <c r="A8" s="389"/>
      <c r="B8" s="119" t="s">
        <v>1113</v>
      </c>
      <c r="C8" s="120">
        <v>165</v>
      </c>
      <c r="D8" s="402"/>
      <c r="E8" s="121">
        <f>Computation!N52</f>
        <v>0</v>
      </c>
      <c r="F8" s="390"/>
      <c r="G8" s="390"/>
      <c r="H8" s="390"/>
      <c r="I8" s="390"/>
      <c r="J8" s="390"/>
      <c r="K8" s="390"/>
      <c r="L8" s="390"/>
      <c r="M8" s="390"/>
      <c r="N8" s="390"/>
      <c r="O8" s="390"/>
      <c r="P8" s="390"/>
      <c r="Q8" s="390"/>
      <c r="R8" s="390"/>
      <c r="S8" s="390"/>
      <c r="T8" s="390"/>
      <c r="U8" s="390"/>
      <c r="V8" s="390"/>
      <c r="W8" s="390"/>
      <c r="X8" s="390"/>
      <c r="Y8" s="390"/>
    </row>
    <row r="9" spans="1:25" ht="23.25" customHeight="1" x14ac:dyDescent="0.3">
      <c r="A9" s="389"/>
      <c r="B9" s="119" t="s">
        <v>1114</v>
      </c>
      <c r="C9" s="120">
        <v>215</v>
      </c>
      <c r="D9" s="402"/>
      <c r="E9" s="121">
        <f>Computation!N70</f>
        <v>0</v>
      </c>
      <c r="F9" s="390"/>
      <c r="G9" s="390"/>
      <c r="H9" s="390"/>
      <c r="I9" s="390"/>
      <c r="J9" s="390"/>
      <c r="K9" s="390"/>
      <c r="L9" s="390"/>
      <c r="M9" s="390"/>
      <c r="N9" s="390"/>
      <c r="O9" s="390"/>
      <c r="P9" s="390"/>
      <c r="Q9" s="390"/>
      <c r="R9" s="390"/>
      <c r="S9" s="390"/>
      <c r="T9" s="390"/>
      <c r="U9" s="390"/>
      <c r="V9" s="390"/>
      <c r="W9" s="390"/>
      <c r="X9" s="390"/>
      <c r="Y9" s="390"/>
    </row>
    <row r="10" spans="1:25" ht="23.25" customHeight="1" x14ac:dyDescent="0.3">
      <c r="A10" s="389"/>
      <c r="B10" s="119" t="s">
        <v>1115</v>
      </c>
      <c r="C10" s="120">
        <v>250</v>
      </c>
      <c r="D10" s="402"/>
      <c r="E10" s="122">
        <f>Computation!N78</f>
        <v>0</v>
      </c>
      <c r="F10" s="390"/>
      <c r="G10" s="390"/>
      <c r="H10" s="390"/>
      <c r="I10" s="390"/>
      <c r="J10" s="390"/>
      <c r="K10" s="390"/>
      <c r="L10" s="390"/>
      <c r="M10" s="390"/>
      <c r="N10" s="390"/>
      <c r="O10" s="390"/>
      <c r="P10" s="390"/>
      <c r="Q10" s="390"/>
      <c r="R10" s="390"/>
      <c r="S10" s="390"/>
      <c r="T10" s="390"/>
      <c r="U10" s="390"/>
      <c r="V10" s="390"/>
      <c r="W10" s="390"/>
      <c r="X10" s="390"/>
      <c r="Y10" s="390"/>
    </row>
    <row r="11" spans="1:25" ht="23.25" customHeight="1" x14ac:dyDescent="0.3">
      <c r="A11" s="389"/>
      <c r="B11" s="119" t="s">
        <v>1116</v>
      </c>
      <c r="C11" s="120">
        <v>255</v>
      </c>
      <c r="D11" s="402"/>
      <c r="E11" s="122">
        <f>Computation!O79</f>
        <v>0</v>
      </c>
      <c r="F11" s="390"/>
      <c r="G11" s="390"/>
      <c r="H11" s="390"/>
      <c r="I11" s="390"/>
      <c r="J11" s="390"/>
      <c r="K11" s="390"/>
      <c r="L11" s="390"/>
      <c r="M11" s="390"/>
      <c r="N11" s="390"/>
      <c r="O11" s="390"/>
      <c r="P11" s="390"/>
      <c r="Q11" s="390"/>
      <c r="R11" s="390"/>
      <c r="S11" s="390"/>
      <c r="T11" s="390"/>
      <c r="U11" s="390"/>
      <c r="V11" s="390"/>
      <c r="W11" s="390"/>
      <c r="X11" s="390"/>
      <c r="Y11" s="390"/>
    </row>
    <row r="12" spans="1:25" ht="23.25" customHeight="1" x14ac:dyDescent="0.3">
      <c r="A12" s="389"/>
      <c r="B12" s="119" t="s">
        <v>200</v>
      </c>
      <c r="C12" s="120">
        <v>290</v>
      </c>
      <c r="D12" s="402"/>
      <c r="E12" s="122">
        <f>Computation!N98</f>
        <v>0</v>
      </c>
      <c r="F12" s="390"/>
      <c r="G12" s="390"/>
      <c r="H12" s="390"/>
      <c r="I12" s="390"/>
      <c r="J12" s="390"/>
      <c r="K12" s="390"/>
      <c r="L12" s="390"/>
      <c r="M12" s="390"/>
      <c r="N12" s="390"/>
      <c r="O12" s="390"/>
      <c r="P12" s="390"/>
      <c r="Q12" s="390"/>
      <c r="R12" s="390"/>
      <c r="S12" s="390"/>
      <c r="T12" s="390"/>
      <c r="U12" s="390"/>
      <c r="V12" s="390"/>
      <c r="W12" s="390"/>
      <c r="X12" s="390"/>
      <c r="Y12" s="390"/>
    </row>
    <row r="13" spans="1:25" ht="23.25" customHeight="1" x14ac:dyDescent="0.3">
      <c r="A13" s="389"/>
      <c r="B13" s="119" t="s">
        <v>1117</v>
      </c>
      <c r="C13" s="120">
        <v>315</v>
      </c>
      <c r="D13" s="402"/>
      <c r="E13" s="121">
        <f>Computation!N189</f>
        <v>0</v>
      </c>
      <c r="F13" s="390"/>
      <c r="G13" s="390"/>
      <c r="H13" s="390"/>
      <c r="I13" s="390"/>
      <c r="J13" s="390"/>
      <c r="K13" s="390"/>
      <c r="L13" s="390"/>
      <c r="M13" s="390"/>
      <c r="N13" s="390"/>
      <c r="O13" s="390"/>
      <c r="P13" s="390"/>
      <c r="Q13" s="390"/>
      <c r="R13" s="390"/>
      <c r="S13" s="390"/>
      <c r="T13" s="390"/>
      <c r="U13" s="390"/>
      <c r="V13" s="390"/>
      <c r="W13" s="390"/>
      <c r="X13" s="390"/>
      <c r="Y13" s="390"/>
    </row>
    <row r="14" spans="1:25" ht="23.25" customHeight="1" x14ac:dyDescent="0.3">
      <c r="A14" s="389"/>
      <c r="B14" s="119" t="s">
        <v>1118</v>
      </c>
      <c r="C14" s="120">
        <v>445</v>
      </c>
      <c r="D14" s="402"/>
      <c r="E14" s="121">
        <f>Computation!N192</f>
        <v>0</v>
      </c>
      <c r="F14" s="390"/>
      <c r="G14" s="390"/>
      <c r="H14" s="390"/>
      <c r="I14" s="390"/>
      <c r="J14" s="390"/>
      <c r="K14" s="390"/>
      <c r="L14" s="390"/>
      <c r="M14" s="390"/>
      <c r="N14" s="390"/>
      <c r="O14" s="390"/>
      <c r="P14" s="390"/>
      <c r="Q14" s="390"/>
      <c r="R14" s="390"/>
      <c r="S14" s="390"/>
      <c r="T14" s="390"/>
      <c r="U14" s="390"/>
      <c r="V14" s="390"/>
      <c r="W14" s="390"/>
      <c r="X14" s="390"/>
      <c r="Y14" s="390"/>
    </row>
    <row r="15" spans="1:25" ht="23.25" customHeight="1" x14ac:dyDescent="0.3">
      <c r="A15" s="389"/>
      <c r="B15" s="119" t="s">
        <v>1119</v>
      </c>
      <c r="C15" s="120">
        <v>565</v>
      </c>
      <c r="D15" s="402"/>
      <c r="E15" s="121">
        <f>Computation!O190</f>
        <v>0</v>
      </c>
      <c r="F15" s="390"/>
      <c r="G15" s="390"/>
      <c r="H15" s="390"/>
      <c r="I15" s="390"/>
      <c r="J15" s="390"/>
      <c r="K15" s="390"/>
      <c r="L15" s="390"/>
      <c r="M15" s="390"/>
      <c r="N15" s="390"/>
      <c r="O15" s="390"/>
      <c r="P15" s="390"/>
      <c r="Q15" s="390"/>
      <c r="R15" s="390"/>
      <c r="S15" s="390"/>
      <c r="T15" s="390"/>
      <c r="U15" s="390"/>
      <c r="V15" s="390"/>
      <c r="W15" s="390"/>
      <c r="X15" s="390"/>
      <c r="Y15" s="390"/>
    </row>
    <row r="16" spans="1:25" ht="23.25" customHeight="1" x14ac:dyDescent="0.3">
      <c r="A16" s="389"/>
      <c r="B16" s="123" t="s">
        <v>1094</v>
      </c>
      <c r="C16" s="120">
        <v>690</v>
      </c>
      <c r="D16" s="402"/>
      <c r="E16" s="121">
        <f>Computation!N108</f>
        <v>0</v>
      </c>
      <c r="F16" s="390"/>
      <c r="G16" s="390"/>
      <c r="H16" s="390"/>
      <c r="I16" s="390"/>
      <c r="J16" s="390"/>
      <c r="K16" s="390"/>
      <c r="L16" s="390"/>
      <c r="M16" s="390"/>
      <c r="N16" s="390"/>
      <c r="O16" s="390"/>
      <c r="P16" s="390"/>
      <c r="Q16" s="390"/>
      <c r="R16" s="390"/>
      <c r="S16" s="390"/>
      <c r="T16" s="390"/>
      <c r="U16" s="390"/>
      <c r="V16" s="390"/>
      <c r="W16" s="390"/>
      <c r="X16" s="390"/>
      <c r="Y16" s="390"/>
    </row>
    <row r="17" spans="1:25" ht="23.25" customHeight="1" x14ac:dyDescent="0.3">
      <c r="A17" s="389"/>
      <c r="B17" s="125" t="s">
        <v>1120</v>
      </c>
      <c r="C17" s="120">
        <v>730</v>
      </c>
      <c r="D17" s="402"/>
      <c r="E17" s="126">
        <f>Computation!N133</f>
        <v>0</v>
      </c>
      <c r="F17" s="390"/>
      <c r="G17" s="390"/>
      <c r="H17" s="390"/>
      <c r="I17" s="390"/>
      <c r="J17" s="390"/>
      <c r="K17" s="390"/>
      <c r="L17" s="390"/>
      <c r="M17" s="390"/>
      <c r="N17" s="390"/>
      <c r="O17" s="390"/>
      <c r="P17" s="390"/>
      <c r="Q17" s="390"/>
      <c r="R17" s="390"/>
      <c r="S17" s="390"/>
      <c r="T17" s="390"/>
      <c r="U17" s="390"/>
      <c r="V17" s="390"/>
      <c r="W17" s="390"/>
      <c r="X17" s="390"/>
      <c r="Y17" s="390"/>
    </row>
    <row r="18" spans="1:25" ht="23.25" customHeight="1" x14ac:dyDescent="0.3">
      <c r="A18" s="389"/>
      <c r="B18" s="127" t="s">
        <v>1121</v>
      </c>
      <c r="C18" s="120">
        <v>775</v>
      </c>
      <c r="D18" s="402"/>
      <c r="E18" s="121">
        <f>Computation!N232</f>
        <v>0</v>
      </c>
      <c r="F18" s="390"/>
      <c r="G18" s="390"/>
      <c r="H18" s="390"/>
      <c r="I18" s="390"/>
      <c r="J18" s="390"/>
      <c r="K18" s="390"/>
      <c r="L18" s="390"/>
      <c r="M18" s="390"/>
      <c r="N18" s="390"/>
      <c r="O18" s="390"/>
      <c r="P18" s="390"/>
      <c r="Q18" s="390"/>
      <c r="R18" s="390"/>
      <c r="S18" s="390"/>
      <c r="T18" s="390"/>
      <c r="U18" s="390"/>
      <c r="V18" s="390"/>
      <c r="W18" s="390"/>
      <c r="X18" s="390"/>
      <c r="Y18" s="390"/>
    </row>
    <row r="19" spans="1:25" ht="23.25" customHeight="1" x14ac:dyDescent="0.3">
      <c r="A19" s="389"/>
      <c r="B19" s="124" t="s">
        <v>1122</v>
      </c>
      <c r="C19" s="120">
        <v>890</v>
      </c>
      <c r="D19" s="402"/>
      <c r="E19" s="121">
        <f>Computation!N164</f>
        <v>0</v>
      </c>
      <c r="F19" s="390"/>
      <c r="G19" s="390"/>
      <c r="H19" s="390"/>
      <c r="I19" s="390"/>
      <c r="J19" s="390"/>
      <c r="K19" s="390"/>
      <c r="L19" s="390"/>
      <c r="M19" s="390"/>
      <c r="N19" s="390"/>
      <c r="O19" s="390"/>
      <c r="P19" s="390"/>
      <c r="Q19" s="390"/>
      <c r="R19" s="390"/>
      <c r="S19" s="390"/>
      <c r="T19" s="390"/>
      <c r="U19" s="390"/>
      <c r="V19" s="390"/>
      <c r="W19" s="390"/>
      <c r="X19" s="390"/>
      <c r="Y19" s="390"/>
    </row>
    <row r="20" spans="1:25" ht="23.25" customHeight="1" x14ac:dyDescent="0.3">
      <c r="A20" s="389"/>
      <c r="B20" s="124" t="s">
        <v>1123</v>
      </c>
      <c r="C20" s="120">
        <f>C19+10</f>
        <v>900</v>
      </c>
      <c r="D20" s="402"/>
      <c r="E20" s="134">
        <f>Computation!N165</f>
        <v>0</v>
      </c>
      <c r="F20" s="390"/>
      <c r="G20" s="390"/>
      <c r="H20" s="390"/>
      <c r="I20" s="390"/>
      <c r="J20" s="390"/>
      <c r="K20" s="390"/>
      <c r="L20" s="390"/>
      <c r="M20" s="390"/>
      <c r="N20" s="390"/>
      <c r="O20" s="390"/>
      <c r="P20" s="390"/>
      <c r="Q20" s="390"/>
      <c r="R20" s="390"/>
      <c r="S20" s="390"/>
      <c r="T20" s="390"/>
      <c r="U20" s="390"/>
      <c r="V20" s="390"/>
      <c r="W20" s="390"/>
      <c r="X20" s="390"/>
      <c r="Y20" s="390"/>
    </row>
    <row r="21" spans="1:25" ht="23.25" customHeight="1" x14ac:dyDescent="0.3">
      <c r="A21" s="389"/>
      <c r="B21" s="123" t="s">
        <v>1124</v>
      </c>
      <c r="C21" s="120">
        <v>920</v>
      </c>
      <c r="D21" s="402"/>
      <c r="E21" s="121">
        <f>Computation!N379</f>
        <v>0</v>
      </c>
      <c r="F21" s="390"/>
      <c r="G21" s="390"/>
      <c r="H21" s="390"/>
      <c r="I21" s="390"/>
      <c r="J21" s="390"/>
      <c r="K21" s="390"/>
      <c r="L21" s="390"/>
      <c r="M21" s="390"/>
      <c r="N21" s="390"/>
      <c r="O21" s="390"/>
      <c r="P21" s="390"/>
      <c r="Q21" s="390"/>
      <c r="R21" s="390"/>
      <c r="S21" s="390"/>
      <c r="T21" s="390"/>
      <c r="U21" s="390"/>
      <c r="V21" s="390"/>
      <c r="W21" s="390"/>
      <c r="X21" s="390"/>
      <c r="Y21" s="390"/>
    </row>
    <row r="22" spans="1:25" ht="23.25" customHeight="1" x14ac:dyDescent="0.3">
      <c r="A22" s="389"/>
      <c r="B22" s="119" t="s">
        <v>1125</v>
      </c>
      <c r="C22" s="120">
        <v>925</v>
      </c>
      <c r="D22" s="402"/>
      <c r="E22" s="128">
        <f>Computation!N168</f>
        <v>0</v>
      </c>
      <c r="F22" s="390"/>
      <c r="G22" s="390"/>
      <c r="H22" s="390"/>
      <c r="I22" s="390"/>
      <c r="J22" s="390"/>
      <c r="K22" s="390"/>
      <c r="L22" s="390"/>
      <c r="M22" s="390"/>
      <c r="N22" s="390"/>
      <c r="O22" s="390"/>
      <c r="P22" s="390"/>
      <c r="Q22" s="390"/>
      <c r="R22" s="390"/>
      <c r="S22" s="390"/>
      <c r="T22" s="390"/>
      <c r="U22" s="390"/>
      <c r="V22" s="390"/>
      <c r="W22" s="390"/>
      <c r="X22" s="390"/>
      <c r="Y22" s="390"/>
    </row>
    <row r="23" spans="1:25" ht="23.25" customHeight="1" x14ac:dyDescent="0.3">
      <c r="A23" s="389"/>
      <c r="B23" s="129" t="s">
        <v>1126</v>
      </c>
      <c r="C23" s="130">
        <v>940</v>
      </c>
      <c r="D23" s="402"/>
      <c r="E23" s="128">
        <f>Computation!P379</f>
        <v>0</v>
      </c>
      <c r="F23" s="390"/>
      <c r="G23" s="390"/>
      <c r="H23" s="390"/>
      <c r="I23" s="390"/>
      <c r="J23" s="390"/>
      <c r="K23" s="390"/>
      <c r="L23" s="390"/>
      <c r="M23" s="390"/>
      <c r="N23" s="390"/>
      <c r="O23" s="390"/>
      <c r="P23" s="390"/>
      <c r="Q23" s="390"/>
      <c r="R23" s="390"/>
      <c r="S23" s="390"/>
      <c r="T23" s="390"/>
      <c r="U23" s="390"/>
      <c r="V23" s="390"/>
      <c r="W23" s="390"/>
      <c r="X23" s="390"/>
      <c r="Y23" s="390"/>
    </row>
    <row r="24" spans="1:25" ht="23.25" customHeight="1" x14ac:dyDescent="0.3">
      <c r="A24" s="389"/>
      <c r="B24" s="129" t="s">
        <v>1127</v>
      </c>
      <c r="C24" s="130">
        <v>945</v>
      </c>
      <c r="D24" s="402"/>
      <c r="E24" s="128">
        <f>Computation!P380</f>
        <v>0</v>
      </c>
      <c r="F24" s="390"/>
      <c r="G24" s="390"/>
      <c r="H24" s="390"/>
      <c r="I24" s="390"/>
      <c r="J24" s="390"/>
      <c r="K24" s="390"/>
      <c r="L24" s="390"/>
      <c r="M24" s="390"/>
      <c r="N24" s="390"/>
      <c r="O24" s="390"/>
      <c r="P24" s="390"/>
      <c r="Q24" s="390"/>
      <c r="R24" s="390"/>
      <c r="S24" s="390"/>
      <c r="T24" s="390"/>
      <c r="U24" s="390"/>
      <c r="V24" s="390"/>
      <c r="W24" s="390"/>
      <c r="X24" s="390"/>
      <c r="Y24" s="390"/>
    </row>
    <row r="25" spans="1:25" ht="23.25" customHeight="1" x14ac:dyDescent="0.3">
      <c r="A25" s="389"/>
      <c r="B25" s="129" t="s">
        <v>1128</v>
      </c>
      <c r="C25" s="130">
        <v>960</v>
      </c>
      <c r="D25" s="402"/>
      <c r="E25" s="128">
        <f>Computation!P381</f>
        <v>0</v>
      </c>
      <c r="F25" s="390"/>
      <c r="G25" s="390"/>
      <c r="H25" s="390"/>
      <c r="I25" s="390"/>
      <c r="J25" s="390"/>
      <c r="K25" s="390"/>
      <c r="L25" s="390"/>
      <c r="M25" s="390"/>
      <c r="N25" s="390"/>
      <c r="O25" s="390"/>
      <c r="P25" s="390"/>
      <c r="Q25" s="390"/>
      <c r="R25" s="390"/>
      <c r="S25" s="390"/>
      <c r="T25" s="390"/>
      <c r="U25" s="390"/>
      <c r="V25" s="390"/>
      <c r="W25" s="390"/>
      <c r="X25" s="390"/>
      <c r="Y25" s="390"/>
    </row>
    <row r="26" spans="1:25" ht="23.25" customHeight="1" x14ac:dyDescent="0.3">
      <c r="A26" s="389"/>
      <c r="B26" s="129" t="s">
        <v>1129</v>
      </c>
      <c r="C26" s="130">
        <v>980</v>
      </c>
      <c r="D26" s="402"/>
      <c r="E26" s="121">
        <f>Computation!N166</f>
        <v>0</v>
      </c>
      <c r="F26" s="390"/>
      <c r="G26" s="390"/>
      <c r="H26" s="390"/>
      <c r="I26" s="390"/>
      <c r="J26" s="390"/>
      <c r="K26" s="390"/>
      <c r="L26" s="390"/>
      <c r="M26" s="390"/>
      <c r="N26" s="390"/>
      <c r="O26" s="390"/>
      <c r="P26" s="390"/>
      <c r="Q26" s="390"/>
      <c r="R26" s="390"/>
      <c r="S26" s="390"/>
      <c r="T26" s="390"/>
      <c r="U26" s="390"/>
      <c r="V26" s="390"/>
      <c r="W26" s="390"/>
      <c r="X26" s="390"/>
      <c r="Y26" s="390"/>
    </row>
    <row r="27" spans="1:25" ht="23.25" customHeight="1" x14ac:dyDescent="0.3">
      <c r="A27" s="389"/>
      <c r="B27" s="131" t="s">
        <v>1130</v>
      </c>
      <c r="C27" s="130">
        <v>985</v>
      </c>
      <c r="D27" s="402"/>
      <c r="E27" s="121">
        <f>Computation!N167</f>
        <v>0</v>
      </c>
      <c r="F27" s="390"/>
      <c r="G27" s="390"/>
      <c r="H27" s="390"/>
      <c r="I27" s="390"/>
      <c r="J27" s="390"/>
      <c r="K27" s="390"/>
      <c r="L27" s="390"/>
      <c r="M27" s="390"/>
      <c r="N27" s="390"/>
      <c r="O27" s="390"/>
      <c r="P27" s="390"/>
      <c r="Q27" s="390"/>
      <c r="R27" s="390"/>
      <c r="S27" s="390"/>
      <c r="T27" s="390"/>
      <c r="U27" s="390"/>
      <c r="V27" s="390"/>
      <c r="W27" s="390"/>
      <c r="X27" s="390"/>
      <c r="Y27" s="390"/>
    </row>
    <row r="28" spans="1:25" ht="23.25" customHeight="1" x14ac:dyDescent="0.3">
      <c r="A28" s="389"/>
      <c r="B28" s="129" t="s">
        <v>1131</v>
      </c>
      <c r="C28" s="130">
        <v>1000</v>
      </c>
      <c r="D28" s="402"/>
      <c r="E28" s="121">
        <f>Computation!N164+Computation!N166+Computation!N379</f>
        <v>0</v>
      </c>
      <c r="F28" s="390"/>
      <c r="G28" s="390"/>
      <c r="H28" s="390"/>
      <c r="I28" s="390"/>
      <c r="J28" s="390"/>
      <c r="K28" s="390"/>
      <c r="L28" s="390"/>
      <c r="M28" s="390"/>
      <c r="N28" s="390"/>
      <c r="O28" s="390"/>
      <c r="P28" s="390"/>
      <c r="Q28" s="390"/>
      <c r="R28" s="390"/>
      <c r="S28" s="390"/>
      <c r="T28" s="390"/>
      <c r="U28" s="390"/>
      <c r="V28" s="390"/>
      <c r="W28" s="390"/>
      <c r="X28" s="390"/>
      <c r="Y28" s="390"/>
    </row>
    <row r="29" spans="1:25" ht="23.25" customHeight="1" x14ac:dyDescent="0.3">
      <c r="A29" s="389"/>
      <c r="B29" s="127" t="s">
        <v>1132</v>
      </c>
      <c r="C29" s="130">
        <v>1005</v>
      </c>
      <c r="D29" s="402"/>
      <c r="E29" s="128">
        <f>Computation!N169</f>
        <v>0</v>
      </c>
      <c r="F29" s="390"/>
      <c r="G29" s="390"/>
      <c r="H29" s="390"/>
      <c r="I29" s="390"/>
      <c r="J29" s="390"/>
      <c r="K29" s="390"/>
      <c r="L29" s="390"/>
      <c r="M29" s="390"/>
      <c r="N29" s="390"/>
      <c r="O29" s="390"/>
      <c r="P29" s="390"/>
      <c r="Q29" s="390"/>
      <c r="R29" s="390"/>
      <c r="S29" s="390"/>
      <c r="T29" s="390"/>
      <c r="U29" s="390"/>
      <c r="V29" s="390"/>
      <c r="W29" s="390"/>
      <c r="X29" s="390"/>
      <c r="Y29" s="390"/>
    </row>
    <row r="30" spans="1:25" ht="23.25" customHeight="1" x14ac:dyDescent="0.3">
      <c r="A30" s="389"/>
      <c r="B30" s="127" t="s">
        <v>1133</v>
      </c>
      <c r="C30" s="130">
        <v>1065</v>
      </c>
      <c r="D30" s="402"/>
      <c r="E30" s="121">
        <f>Computation!N151+Computation!N170</f>
        <v>0</v>
      </c>
      <c r="F30" s="390"/>
      <c r="G30" s="390"/>
      <c r="H30" s="390"/>
      <c r="I30" s="390"/>
      <c r="J30" s="390"/>
      <c r="K30" s="390"/>
      <c r="L30" s="390"/>
      <c r="M30" s="390"/>
      <c r="N30" s="390"/>
      <c r="O30" s="390"/>
      <c r="P30" s="390"/>
      <c r="Q30" s="390"/>
      <c r="R30" s="390"/>
      <c r="S30" s="390"/>
      <c r="T30" s="390"/>
      <c r="U30" s="390"/>
      <c r="V30" s="390"/>
      <c r="W30" s="390"/>
      <c r="X30" s="390"/>
      <c r="Y30" s="390"/>
    </row>
    <row r="31" spans="1:25" ht="23.25" customHeight="1" x14ac:dyDescent="0.3">
      <c r="A31" s="389"/>
      <c r="B31" s="123" t="s">
        <v>1134</v>
      </c>
      <c r="C31" s="130">
        <v>1095</v>
      </c>
      <c r="D31" s="402"/>
      <c r="E31" s="121">
        <f>Computation!N152</f>
        <v>0</v>
      </c>
      <c r="F31" s="390"/>
      <c r="G31" s="390"/>
      <c r="H31" s="390"/>
      <c r="I31" s="390"/>
      <c r="J31" s="390"/>
      <c r="K31" s="390"/>
      <c r="L31" s="390"/>
      <c r="M31" s="390"/>
      <c r="N31" s="390"/>
      <c r="O31" s="390"/>
      <c r="P31" s="390"/>
      <c r="Q31" s="390"/>
      <c r="R31" s="390"/>
      <c r="S31" s="390"/>
      <c r="T31" s="390"/>
      <c r="U31" s="390"/>
      <c r="V31" s="390"/>
      <c r="W31" s="390"/>
      <c r="X31" s="390"/>
      <c r="Y31" s="390"/>
    </row>
    <row r="32" spans="1:25" ht="23.25" customHeight="1" x14ac:dyDescent="0.3">
      <c r="A32" s="389"/>
      <c r="B32" s="123" t="s">
        <v>1135</v>
      </c>
      <c r="C32" s="130">
        <v>1100</v>
      </c>
      <c r="D32" s="402"/>
      <c r="E32" s="121">
        <f>Computation!N180</f>
        <v>0</v>
      </c>
      <c r="F32" s="390"/>
      <c r="G32" s="390"/>
      <c r="H32" s="390"/>
      <c r="I32" s="390"/>
      <c r="J32" s="390"/>
      <c r="K32" s="390"/>
      <c r="L32" s="390"/>
      <c r="M32" s="390"/>
      <c r="N32" s="390"/>
      <c r="O32" s="390"/>
      <c r="P32" s="390"/>
      <c r="Q32" s="390"/>
      <c r="R32" s="390"/>
      <c r="S32" s="390"/>
      <c r="T32" s="390"/>
      <c r="U32" s="390"/>
      <c r="V32" s="390"/>
      <c r="W32" s="390"/>
      <c r="X32" s="390"/>
      <c r="Y32" s="390"/>
    </row>
    <row r="33" spans="1:25" ht="23.25" customHeight="1" x14ac:dyDescent="0.3">
      <c r="A33" s="389"/>
      <c r="B33" s="123" t="s">
        <v>1136</v>
      </c>
      <c r="C33" s="130">
        <v>1115</v>
      </c>
      <c r="D33" s="402"/>
      <c r="E33" s="128">
        <f>Computation!N179</f>
        <v>0</v>
      </c>
      <c r="F33" s="390"/>
      <c r="G33" s="390"/>
      <c r="H33" s="390"/>
      <c r="I33" s="390"/>
      <c r="J33" s="390"/>
      <c r="K33" s="390"/>
      <c r="L33" s="390"/>
      <c r="M33" s="390"/>
      <c r="N33" s="390"/>
      <c r="O33" s="390"/>
      <c r="P33" s="390"/>
      <c r="Q33" s="390"/>
      <c r="R33" s="390"/>
      <c r="S33" s="390"/>
      <c r="T33" s="390"/>
      <c r="U33" s="390"/>
      <c r="V33" s="390"/>
      <c r="W33" s="390"/>
      <c r="X33" s="390"/>
      <c r="Y33" s="390"/>
    </row>
    <row r="34" spans="1:25" ht="23.25" customHeight="1" x14ac:dyDescent="0.3">
      <c r="A34" s="392"/>
      <c r="B34" s="123" t="s">
        <v>1137</v>
      </c>
      <c r="C34" s="130">
        <v>1200</v>
      </c>
      <c r="D34" s="402"/>
      <c r="E34" s="121">
        <f>Computation!N322</f>
        <v>0</v>
      </c>
      <c r="F34" s="391"/>
      <c r="G34" s="391"/>
      <c r="H34" s="391"/>
      <c r="I34" s="391"/>
      <c r="J34" s="391"/>
      <c r="K34" s="391"/>
      <c r="L34" s="391"/>
      <c r="M34" s="391"/>
      <c r="N34" s="391"/>
      <c r="O34" s="391"/>
      <c r="P34" s="391"/>
      <c r="Q34" s="391"/>
      <c r="R34" s="391"/>
      <c r="S34" s="391"/>
      <c r="T34" s="391"/>
      <c r="U34" s="391"/>
      <c r="V34" s="391"/>
      <c r="W34" s="391"/>
      <c r="X34" s="391"/>
      <c r="Y34" s="391"/>
    </row>
    <row r="35" spans="1:25" s="285" customFormat="1" ht="17.25" customHeight="1" x14ac:dyDescent="0.3">
      <c r="A35" s="389"/>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row>
    <row r="36" spans="1:25" s="285" customFormat="1" ht="17.25" customHeight="1" x14ac:dyDescent="0.3">
      <c r="A36" s="389"/>
      <c r="B36" s="389"/>
      <c r="C36" s="389"/>
      <c r="D36" s="389"/>
      <c r="E36" s="389"/>
      <c r="F36" s="389"/>
      <c r="G36" s="389"/>
      <c r="H36" s="389"/>
      <c r="I36" s="389"/>
      <c r="J36" s="389"/>
      <c r="K36" s="389"/>
      <c r="L36" s="389"/>
      <c r="M36" s="389"/>
      <c r="N36" s="389"/>
      <c r="O36" s="389"/>
      <c r="P36" s="389"/>
      <c r="Q36" s="389"/>
      <c r="R36" s="389"/>
      <c r="S36" s="389"/>
      <c r="T36" s="389"/>
      <c r="U36" s="389"/>
      <c r="V36" s="389"/>
      <c r="W36" s="389"/>
      <c r="X36" s="389"/>
      <c r="Y36" s="389"/>
    </row>
    <row r="37" spans="1:25" s="285" customFormat="1" ht="17.25" customHeight="1" x14ac:dyDescent="0.3">
      <c r="A37" s="389"/>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9"/>
    </row>
    <row r="38" spans="1:25" s="285" customFormat="1" ht="17.25" customHeight="1" x14ac:dyDescent="0.3">
      <c r="A38" s="389"/>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row>
    <row r="39" spans="1:25" s="285" customFormat="1" ht="17.25" customHeight="1" x14ac:dyDescent="0.3">
      <c r="A39" s="389"/>
      <c r="B39" s="389"/>
      <c r="C39" s="389"/>
      <c r="D39" s="389"/>
      <c r="E39" s="389"/>
      <c r="F39" s="389"/>
      <c r="G39" s="389"/>
      <c r="H39" s="389"/>
      <c r="I39" s="389"/>
      <c r="J39" s="389"/>
      <c r="K39" s="389"/>
      <c r="L39" s="389"/>
      <c r="M39" s="389"/>
      <c r="N39" s="389"/>
      <c r="O39" s="389"/>
      <c r="P39" s="389"/>
      <c r="Q39" s="389"/>
      <c r="R39" s="389"/>
      <c r="S39" s="389"/>
      <c r="T39" s="389"/>
      <c r="U39" s="389"/>
      <c r="V39" s="389"/>
      <c r="W39" s="389"/>
      <c r="X39" s="389"/>
      <c r="Y39" s="389"/>
    </row>
    <row r="40" spans="1:25" s="285" customFormat="1" ht="17.25" customHeight="1" x14ac:dyDescent="0.3">
      <c r="A40" s="389"/>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row>
    <row r="41" spans="1:25" s="285" customFormat="1" ht="17.25" customHeight="1" x14ac:dyDescent="0.3">
      <c r="A41" s="389"/>
      <c r="B41" s="389"/>
      <c r="C41" s="389"/>
      <c r="D41" s="389"/>
      <c r="E41" s="389"/>
      <c r="F41" s="389"/>
      <c r="G41" s="389"/>
      <c r="H41" s="389"/>
      <c r="I41" s="389"/>
      <c r="J41" s="389"/>
      <c r="K41" s="389"/>
      <c r="L41" s="389"/>
      <c r="M41" s="389"/>
      <c r="N41" s="389"/>
      <c r="O41" s="389"/>
      <c r="P41" s="389"/>
      <c r="Q41" s="389"/>
      <c r="R41" s="389"/>
      <c r="S41" s="389"/>
      <c r="T41" s="389"/>
      <c r="U41" s="389"/>
      <c r="V41" s="389"/>
      <c r="W41" s="389"/>
      <c r="X41" s="389"/>
      <c r="Y41" s="389"/>
    </row>
    <row r="42" spans="1:25" s="285" customFormat="1" ht="17.25" customHeight="1" x14ac:dyDescent="0.3">
      <c r="A42" s="389"/>
      <c r="B42" s="389"/>
      <c r="C42" s="389"/>
      <c r="D42" s="389"/>
      <c r="E42" s="389"/>
      <c r="F42" s="389"/>
      <c r="G42" s="389"/>
      <c r="H42" s="389"/>
      <c r="I42" s="389"/>
      <c r="J42" s="389"/>
      <c r="K42" s="389"/>
      <c r="L42" s="389"/>
      <c r="M42" s="389"/>
      <c r="N42" s="389"/>
      <c r="O42" s="389"/>
      <c r="P42" s="389"/>
      <c r="Q42" s="389"/>
      <c r="R42" s="389"/>
      <c r="S42" s="389"/>
      <c r="T42" s="389"/>
      <c r="U42" s="389"/>
      <c r="V42" s="389"/>
      <c r="W42" s="389"/>
      <c r="X42" s="389"/>
      <c r="Y42" s="389"/>
    </row>
    <row r="43" spans="1:25" s="285" customFormat="1" ht="17.25" customHeight="1" x14ac:dyDescent="0.3">
      <c r="A43" s="389"/>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row>
    <row r="44" spans="1:25" s="285" customFormat="1" ht="17.25" customHeight="1" x14ac:dyDescent="0.3">
      <c r="A44" s="389"/>
      <c r="B44" s="389"/>
      <c r="C44" s="389"/>
      <c r="D44" s="389"/>
      <c r="E44" s="389"/>
      <c r="F44" s="389"/>
      <c r="G44" s="389"/>
      <c r="H44" s="389"/>
      <c r="I44" s="389"/>
      <c r="J44" s="389"/>
      <c r="K44" s="389"/>
      <c r="L44" s="389"/>
      <c r="M44" s="389"/>
      <c r="N44" s="389"/>
      <c r="O44" s="389"/>
      <c r="P44" s="389"/>
      <c r="Q44" s="389"/>
      <c r="R44" s="389"/>
      <c r="S44" s="389"/>
      <c r="T44" s="389"/>
      <c r="U44" s="389"/>
      <c r="V44" s="389"/>
      <c r="W44" s="389"/>
      <c r="X44" s="389"/>
      <c r="Y44" s="389"/>
    </row>
    <row r="45" spans="1:25" s="285" customFormat="1" ht="17.25" customHeight="1" x14ac:dyDescent="0.3">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row>
    <row r="46" spans="1:25" s="285" customFormat="1" ht="17.25" customHeight="1" x14ac:dyDescent="0.3">
      <c r="A46" s="389"/>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row>
    <row r="47" spans="1:25" s="285" customFormat="1" ht="17.25" customHeight="1" x14ac:dyDescent="0.3">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row>
    <row r="48" spans="1:25" s="285" customFormat="1" ht="17.25" customHeight="1" x14ac:dyDescent="0.3">
      <c r="A48" s="389"/>
      <c r="B48" s="389"/>
      <c r="C48" s="389"/>
      <c r="D48" s="389"/>
      <c r="E48" s="389"/>
      <c r="F48" s="389"/>
      <c r="G48" s="389"/>
      <c r="H48" s="389"/>
      <c r="I48" s="389"/>
      <c r="J48" s="389"/>
      <c r="K48" s="389"/>
      <c r="L48" s="389"/>
      <c r="M48" s="389"/>
      <c r="N48" s="389"/>
      <c r="O48" s="389"/>
      <c r="P48" s="389"/>
      <c r="Q48" s="389"/>
      <c r="R48" s="389"/>
      <c r="S48" s="389"/>
      <c r="T48" s="389"/>
      <c r="U48" s="389"/>
      <c r="V48" s="389"/>
      <c r="W48" s="389"/>
      <c r="X48" s="389"/>
      <c r="Y48" s="389"/>
    </row>
    <row r="49" spans="1:25" s="285" customFormat="1" ht="17.25" customHeight="1" x14ac:dyDescent="0.3">
      <c r="A49" s="389"/>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89"/>
    </row>
    <row r="50" spans="1:25" s="285" customFormat="1" ht="17.25" customHeight="1" x14ac:dyDescent="0.3">
      <c r="A50" s="389"/>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row>
    <row r="51" spans="1:25" s="285" customFormat="1" ht="17.25" customHeight="1" x14ac:dyDescent="0.3">
      <c r="A51" s="389"/>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89"/>
    </row>
    <row r="52" spans="1:25" s="285" customFormat="1" ht="17.25" customHeight="1" x14ac:dyDescent="0.3">
      <c r="A52" s="389"/>
      <c r="B52" s="389"/>
      <c r="C52" s="389"/>
      <c r="D52" s="389"/>
      <c r="E52" s="389"/>
      <c r="F52" s="389"/>
      <c r="G52" s="389"/>
      <c r="H52" s="389"/>
      <c r="I52" s="389"/>
      <c r="J52" s="389"/>
      <c r="K52" s="389"/>
      <c r="L52" s="389"/>
      <c r="M52" s="389"/>
      <c r="N52" s="389"/>
      <c r="O52" s="389"/>
      <c r="P52" s="389"/>
      <c r="Q52" s="389"/>
      <c r="R52" s="389"/>
      <c r="S52" s="389"/>
      <c r="T52" s="389"/>
      <c r="U52" s="389"/>
      <c r="V52" s="389"/>
      <c r="W52" s="389"/>
      <c r="X52" s="389"/>
      <c r="Y52" s="389"/>
    </row>
    <row r="53" spans="1:25" s="285" customFormat="1" ht="17.25" customHeight="1" x14ac:dyDescent="0.3">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row>
    <row r="54" spans="1:25" s="285" customFormat="1" ht="17.25" customHeight="1" x14ac:dyDescent="0.3">
      <c r="A54" s="389"/>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row>
    <row r="55" spans="1:25" s="285" customFormat="1" ht="17.25" customHeight="1" x14ac:dyDescent="0.3">
      <c r="A55" s="389"/>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row>
    <row r="56" spans="1:25" s="285" customFormat="1" ht="17.25" customHeight="1" x14ac:dyDescent="0.3">
      <c r="A56" s="389"/>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row>
    <row r="57" spans="1:25" s="285" customFormat="1" ht="17.25" customHeight="1" x14ac:dyDescent="0.3">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row>
    <row r="58" spans="1:25" s="285" customFormat="1" ht="17.25" customHeight="1" x14ac:dyDescent="0.3">
      <c r="A58" s="389"/>
      <c r="B58" s="389"/>
      <c r="C58" s="389"/>
      <c r="D58" s="389"/>
      <c r="E58" s="389"/>
      <c r="F58" s="389"/>
      <c r="G58" s="389"/>
      <c r="H58" s="389"/>
      <c r="I58" s="389"/>
      <c r="J58" s="389"/>
      <c r="K58" s="389"/>
      <c r="L58" s="389"/>
      <c r="M58" s="389"/>
      <c r="N58" s="389"/>
      <c r="O58" s="389"/>
      <c r="P58" s="389"/>
      <c r="Q58" s="389"/>
      <c r="R58" s="389"/>
      <c r="S58" s="389"/>
      <c r="T58" s="389"/>
      <c r="U58" s="389"/>
      <c r="V58" s="389"/>
      <c r="W58" s="389"/>
      <c r="X58" s="389"/>
      <c r="Y58" s="389"/>
    </row>
    <row r="59" spans="1:25" s="285" customFormat="1" ht="17.25" customHeight="1" x14ac:dyDescent="0.3">
      <c r="A59" s="389"/>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row>
    <row r="60" spans="1:25" s="285" customFormat="1" ht="17.25" customHeight="1" x14ac:dyDescent="0.3">
      <c r="A60" s="389"/>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row>
    <row r="61" spans="1:25" s="285" customFormat="1" ht="17.25" customHeight="1" x14ac:dyDescent="0.3">
      <c r="A61" s="389"/>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row>
    <row r="62" spans="1:25" s="285" customFormat="1" ht="17.25" customHeight="1" x14ac:dyDescent="0.3">
      <c r="A62" s="389"/>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row>
    <row r="63" spans="1:25" s="285" customFormat="1" ht="17.25" customHeight="1" x14ac:dyDescent="0.3">
      <c r="A63" s="389"/>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row>
    <row r="64" spans="1:25" s="285" customFormat="1" ht="17.25" customHeight="1" x14ac:dyDescent="0.3">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row>
    <row r="65" spans="1:25" s="285" customFormat="1" ht="17.25" customHeight="1" x14ac:dyDescent="0.3">
      <c r="A65" s="389"/>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row>
    <row r="66" spans="1:25" s="285" customFormat="1" ht="17.25" customHeight="1" x14ac:dyDescent="0.3">
      <c r="A66" s="389"/>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row>
    <row r="67" spans="1:25" s="285" customFormat="1" ht="17.25" customHeight="1" x14ac:dyDescent="0.3">
      <c r="A67" s="389"/>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row>
    <row r="68" spans="1:25" s="285" customFormat="1" ht="17.25" customHeight="1" x14ac:dyDescent="0.3">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row>
    <row r="69" spans="1:25" s="285" customFormat="1" ht="17.25" customHeight="1" x14ac:dyDescent="0.3">
      <c r="A69" s="389"/>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row>
    <row r="70" spans="1:25" s="285" customFormat="1" ht="17.25" customHeight="1" x14ac:dyDescent="0.3">
      <c r="A70" s="389"/>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row>
    <row r="71" spans="1:25" s="285" customFormat="1" ht="17.25" customHeight="1" x14ac:dyDescent="0.3">
      <c r="A71" s="389"/>
      <c r="B71" s="389"/>
      <c r="C71" s="389"/>
      <c r="D71" s="389"/>
      <c r="E71" s="389"/>
      <c r="F71" s="389"/>
      <c r="G71" s="389"/>
      <c r="H71" s="389"/>
      <c r="I71" s="389"/>
      <c r="J71" s="389"/>
      <c r="K71" s="389"/>
      <c r="L71" s="389"/>
      <c r="M71" s="389"/>
      <c r="N71" s="389"/>
      <c r="O71" s="389"/>
      <c r="P71" s="389"/>
      <c r="Q71" s="389"/>
      <c r="R71" s="389"/>
      <c r="S71" s="389"/>
      <c r="T71" s="389"/>
      <c r="U71" s="389"/>
      <c r="V71" s="389"/>
      <c r="W71" s="389"/>
      <c r="X71" s="389"/>
      <c r="Y71" s="389"/>
    </row>
    <row r="72" spans="1:25" s="285" customFormat="1" ht="17.25" customHeight="1" x14ac:dyDescent="0.3">
      <c r="A72" s="389"/>
      <c r="B72" s="389"/>
      <c r="C72" s="389"/>
      <c r="D72" s="389"/>
      <c r="E72" s="389"/>
      <c r="F72" s="389"/>
      <c r="G72" s="389"/>
      <c r="H72" s="389"/>
      <c r="I72" s="389"/>
      <c r="J72" s="389"/>
      <c r="K72" s="389"/>
      <c r="L72" s="389"/>
      <c r="M72" s="389"/>
      <c r="N72" s="389"/>
      <c r="O72" s="389"/>
      <c r="P72" s="389"/>
      <c r="Q72" s="389"/>
      <c r="R72" s="389"/>
      <c r="S72" s="389"/>
      <c r="T72" s="389"/>
      <c r="U72" s="389"/>
      <c r="V72" s="389"/>
      <c r="W72" s="389"/>
      <c r="X72" s="389"/>
      <c r="Y72" s="389"/>
    </row>
    <row r="73" spans="1:25" s="285" customFormat="1" ht="17.25" customHeight="1" x14ac:dyDescent="0.3">
      <c r="A73" s="389"/>
      <c r="B73" s="389"/>
      <c r="C73" s="389"/>
      <c r="D73" s="389"/>
      <c r="E73" s="389"/>
      <c r="F73" s="389"/>
      <c r="G73" s="389"/>
      <c r="H73" s="389"/>
      <c r="I73" s="389"/>
      <c r="J73" s="389"/>
      <c r="K73" s="389"/>
      <c r="L73" s="389"/>
      <c r="M73" s="389"/>
      <c r="N73" s="389"/>
      <c r="O73" s="389"/>
      <c r="P73" s="389"/>
      <c r="Q73" s="389"/>
      <c r="R73" s="389"/>
      <c r="S73" s="389"/>
      <c r="T73" s="389"/>
      <c r="U73" s="389"/>
      <c r="V73" s="389"/>
      <c r="W73" s="389"/>
      <c r="X73" s="389"/>
      <c r="Y73" s="389"/>
    </row>
    <row r="74" spans="1:25" s="285" customFormat="1" ht="17.25" customHeight="1" x14ac:dyDescent="0.3">
      <c r="A74" s="389"/>
      <c r="B74" s="389"/>
      <c r="C74" s="389"/>
      <c r="D74" s="389"/>
      <c r="E74" s="389"/>
      <c r="F74" s="389"/>
      <c r="G74" s="389"/>
      <c r="H74" s="389"/>
      <c r="I74" s="389"/>
      <c r="J74" s="389"/>
      <c r="K74" s="389"/>
      <c r="L74" s="389"/>
      <c r="M74" s="389"/>
      <c r="N74" s="389"/>
      <c r="O74" s="389"/>
      <c r="P74" s="389"/>
      <c r="Q74" s="389"/>
      <c r="R74" s="389"/>
      <c r="S74" s="389"/>
      <c r="T74" s="389"/>
      <c r="U74" s="389"/>
      <c r="V74" s="389"/>
      <c r="W74" s="389"/>
      <c r="X74" s="389"/>
      <c r="Y74" s="389"/>
    </row>
    <row r="75" spans="1:25" s="285" customFormat="1" ht="17.25" customHeight="1" x14ac:dyDescent="0.3">
      <c r="A75" s="389"/>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row>
    <row r="76" spans="1:25" s="285" customFormat="1" ht="17.25" customHeight="1" x14ac:dyDescent="0.3">
      <c r="A76" s="389"/>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row>
    <row r="77" spans="1:25" s="285" customFormat="1" ht="17.25" customHeight="1" x14ac:dyDescent="0.3">
      <c r="A77" s="389"/>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row>
    <row r="78" spans="1:25" s="285" customFormat="1" ht="17.25" customHeight="1" x14ac:dyDescent="0.3">
      <c r="A78" s="389"/>
      <c r="B78" s="389"/>
      <c r="C78" s="389"/>
      <c r="D78" s="389"/>
      <c r="E78" s="389"/>
      <c r="F78" s="389"/>
      <c r="G78" s="389"/>
      <c r="H78" s="389"/>
      <c r="I78" s="389"/>
      <c r="J78" s="389"/>
      <c r="K78" s="389"/>
      <c r="L78" s="389"/>
      <c r="M78" s="389"/>
      <c r="N78" s="389"/>
      <c r="O78" s="389"/>
      <c r="P78" s="389"/>
      <c r="Q78" s="389"/>
      <c r="R78" s="389"/>
      <c r="S78" s="389"/>
      <c r="T78" s="389"/>
      <c r="U78" s="389"/>
      <c r="V78" s="389"/>
      <c r="W78" s="389"/>
      <c r="X78" s="389"/>
      <c r="Y78" s="389"/>
    </row>
    <row r="79" spans="1:25" s="285" customFormat="1" ht="17.25" customHeight="1" x14ac:dyDescent="0.3">
      <c r="A79" s="389"/>
      <c r="B79" s="389"/>
      <c r="C79" s="389"/>
      <c r="D79" s="389"/>
      <c r="E79" s="389"/>
      <c r="F79" s="389"/>
      <c r="G79" s="389"/>
      <c r="H79" s="389"/>
      <c r="I79" s="389"/>
      <c r="J79" s="389"/>
      <c r="K79" s="389"/>
      <c r="L79" s="389"/>
      <c r="M79" s="389"/>
      <c r="N79" s="389"/>
      <c r="O79" s="389"/>
      <c r="P79" s="389"/>
      <c r="Q79" s="389"/>
      <c r="R79" s="389"/>
      <c r="S79" s="389"/>
      <c r="T79" s="389"/>
      <c r="U79" s="389"/>
      <c r="V79" s="389"/>
      <c r="W79" s="389"/>
      <c r="X79" s="389"/>
      <c r="Y79" s="389"/>
    </row>
    <row r="80" spans="1:25" s="285" customFormat="1" ht="17.25" customHeight="1" x14ac:dyDescent="0.3">
      <c r="A80" s="389"/>
      <c r="B80" s="389"/>
      <c r="C80" s="389"/>
      <c r="D80" s="389"/>
      <c r="E80" s="389"/>
      <c r="F80" s="389"/>
      <c r="G80" s="389"/>
      <c r="H80" s="389"/>
      <c r="I80" s="389"/>
      <c r="J80" s="389"/>
      <c r="K80" s="389"/>
      <c r="L80" s="389"/>
      <c r="M80" s="389"/>
      <c r="N80" s="389"/>
      <c r="O80" s="389"/>
      <c r="P80" s="389"/>
      <c r="Q80" s="389"/>
      <c r="R80" s="389"/>
      <c r="S80" s="389"/>
      <c r="T80" s="389"/>
      <c r="U80" s="389"/>
      <c r="V80" s="389"/>
      <c r="W80" s="389"/>
      <c r="X80" s="389"/>
      <c r="Y80" s="389"/>
    </row>
    <row r="81" spans="1:25" s="285" customFormat="1" ht="17.25" customHeight="1" x14ac:dyDescent="0.3">
      <c r="A81" s="389"/>
      <c r="B81" s="389"/>
      <c r="C81" s="389"/>
      <c r="D81" s="389"/>
      <c r="E81" s="389"/>
      <c r="F81" s="389"/>
      <c r="G81" s="389"/>
      <c r="H81" s="389"/>
      <c r="I81" s="389"/>
      <c r="J81" s="389"/>
      <c r="K81" s="389"/>
      <c r="L81" s="389"/>
      <c r="M81" s="389"/>
      <c r="N81" s="389"/>
      <c r="O81" s="389"/>
      <c r="P81" s="389"/>
      <c r="Q81" s="389"/>
      <c r="R81" s="389"/>
      <c r="S81" s="389"/>
      <c r="T81" s="389"/>
      <c r="U81" s="389"/>
      <c r="V81" s="389"/>
      <c r="W81" s="389"/>
      <c r="X81" s="389"/>
      <c r="Y81" s="389"/>
    </row>
    <row r="82" spans="1:25" s="285" customFormat="1" ht="17.25" customHeight="1" x14ac:dyDescent="0.3">
      <c r="A82" s="389"/>
      <c r="B82" s="389"/>
      <c r="C82" s="389"/>
      <c r="D82" s="389"/>
      <c r="E82" s="389"/>
      <c r="F82" s="389"/>
      <c r="G82" s="389"/>
      <c r="H82" s="389"/>
      <c r="I82" s="389"/>
      <c r="J82" s="389"/>
      <c r="K82" s="389"/>
      <c r="L82" s="389"/>
      <c r="M82" s="389"/>
      <c r="N82" s="389"/>
      <c r="O82" s="389"/>
      <c r="P82" s="389"/>
      <c r="Q82" s="389"/>
      <c r="R82" s="389"/>
      <c r="S82" s="389"/>
      <c r="T82" s="389"/>
      <c r="U82" s="389"/>
      <c r="V82" s="389"/>
      <c r="W82" s="389"/>
      <c r="X82" s="389"/>
      <c r="Y82" s="389"/>
    </row>
    <row r="83" spans="1:25" s="285" customFormat="1" ht="17.25" customHeight="1" x14ac:dyDescent="0.3">
      <c r="A83" s="389"/>
      <c r="B83" s="389"/>
      <c r="C83" s="389"/>
      <c r="D83" s="389"/>
      <c r="E83" s="389"/>
      <c r="F83" s="389"/>
      <c r="G83" s="389"/>
      <c r="H83" s="389"/>
      <c r="I83" s="389"/>
      <c r="J83" s="389"/>
      <c r="K83" s="389"/>
      <c r="L83" s="389"/>
      <c r="M83" s="389"/>
      <c r="N83" s="389"/>
      <c r="O83" s="389"/>
      <c r="P83" s="389"/>
      <c r="Q83" s="389"/>
      <c r="R83" s="389"/>
      <c r="S83" s="389"/>
      <c r="T83" s="389"/>
      <c r="U83" s="389"/>
      <c r="V83" s="389"/>
      <c r="W83" s="389"/>
      <c r="X83" s="389"/>
      <c r="Y83" s="389"/>
    </row>
    <row r="84" spans="1:25" s="285" customFormat="1" ht="17.25" customHeight="1" x14ac:dyDescent="0.3">
      <c r="A84" s="389"/>
      <c r="B84" s="389"/>
      <c r="C84" s="389"/>
      <c r="D84" s="389"/>
      <c r="E84" s="389"/>
      <c r="F84" s="389"/>
      <c r="G84" s="389"/>
      <c r="H84" s="389"/>
      <c r="I84" s="389"/>
      <c r="J84" s="389"/>
      <c r="K84" s="389"/>
      <c r="L84" s="389"/>
      <c r="M84" s="389"/>
      <c r="N84" s="389"/>
      <c r="O84" s="389"/>
      <c r="P84" s="389"/>
      <c r="Q84" s="389"/>
      <c r="R84" s="389"/>
      <c r="S84" s="389"/>
      <c r="T84" s="389"/>
      <c r="U84" s="389"/>
      <c r="V84" s="389"/>
      <c r="W84" s="389"/>
      <c r="X84" s="389"/>
      <c r="Y84" s="389"/>
    </row>
    <row r="85" spans="1:25" s="285" customFormat="1" ht="17.25" customHeight="1" x14ac:dyDescent="0.3">
      <c r="A85" s="389"/>
      <c r="B85" s="389"/>
      <c r="C85" s="389"/>
      <c r="D85" s="389"/>
      <c r="E85" s="389"/>
      <c r="F85" s="389"/>
      <c r="G85" s="389"/>
      <c r="H85" s="389"/>
      <c r="I85" s="389"/>
      <c r="J85" s="389"/>
      <c r="K85" s="389"/>
      <c r="L85" s="389"/>
      <c r="M85" s="389"/>
      <c r="N85" s="389"/>
      <c r="O85" s="389"/>
      <c r="P85" s="389"/>
      <c r="Q85" s="389"/>
      <c r="R85" s="389"/>
      <c r="S85" s="389"/>
      <c r="T85" s="389"/>
      <c r="U85" s="389"/>
      <c r="V85" s="389"/>
      <c r="W85" s="389"/>
      <c r="X85" s="389"/>
      <c r="Y85" s="389"/>
    </row>
    <row r="86" spans="1:25" s="285" customFormat="1" ht="17.25" customHeight="1" x14ac:dyDescent="0.3">
      <c r="A86" s="389"/>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row>
    <row r="87" spans="1:25" s="285" customFormat="1" ht="17.25" customHeight="1" x14ac:dyDescent="0.3">
      <c r="A87" s="389"/>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row>
    <row r="88" spans="1:25" s="285" customFormat="1" ht="17.25" customHeight="1" x14ac:dyDescent="0.3">
      <c r="A88" s="389"/>
      <c r="B88" s="389"/>
      <c r="C88" s="389"/>
      <c r="D88" s="389"/>
      <c r="E88" s="389"/>
      <c r="F88" s="389"/>
      <c r="G88" s="389"/>
      <c r="H88" s="389"/>
      <c r="I88" s="389"/>
      <c r="J88" s="389"/>
      <c r="K88" s="389"/>
      <c r="L88" s="389"/>
      <c r="M88" s="389"/>
      <c r="N88" s="389"/>
      <c r="O88" s="389"/>
      <c r="P88" s="389"/>
      <c r="Q88" s="389"/>
      <c r="R88" s="389"/>
      <c r="S88" s="389"/>
      <c r="T88" s="389"/>
      <c r="U88" s="389"/>
      <c r="V88" s="389"/>
      <c r="W88" s="389"/>
      <c r="X88" s="389"/>
      <c r="Y88" s="389"/>
    </row>
    <row r="89" spans="1:25" s="285" customFormat="1" ht="17.25" customHeight="1" x14ac:dyDescent="0.3">
      <c r="A89" s="389"/>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89"/>
    </row>
    <row r="90" spans="1:25" s="285" customFormat="1" ht="17.25" customHeight="1" x14ac:dyDescent="0.3">
      <c r="A90" s="389"/>
      <c r="B90" s="389"/>
      <c r="C90" s="389"/>
      <c r="D90" s="389"/>
      <c r="E90" s="389"/>
      <c r="F90" s="389"/>
      <c r="G90" s="389"/>
      <c r="H90" s="389"/>
      <c r="I90" s="389"/>
      <c r="J90" s="389"/>
      <c r="K90" s="389"/>
      <c r="L90" s="389"/>
      <c r="M90" s="389"/>
      <c r="N90" s="389"/>
      <c r="O90" s="389"/>
      <c r="P90" s="389"/>
      <c r="Q90" s="389"/>
      <c r="R90" s="389"/>
      <c r="S90" s="389"/>
      <c r="T90" s="389"/>
      <c r="U90" s="389"/>
      <c r="V90" s="389"/>
      <c r="W90" s="389"/>
      <c r="X90" s="389"/>
      <c r="Y90" s="389"/>
    </row>
    <row r="91" spans="1:25" s="285" customFormat="1" ht="17.25" customHeight="1" x14ac:dyDescent="0.3">
      <c r="D91" s="286"/>
    </row>
    <row r="92" spans="1:25" s="285" customFormat="1" ht="17.25" customHeight="1" x14ac:dyDescent="0.3">
      <c r="D92" s="286"/>
    </row>
    <row r="93" spans="1:25" s="285" customFormat="1" ht="17.25" customHeight="1" x14ac:dyDescent="0.3">
      <c r="D93" s="286"/>
    </row>
    <row r="94" spans="1:25" s="285" customFormat="1" ht="17.25" customHeight="1" x14ac:dyDescent="0.3">
      <c r="D94" s="286"/>
    </row>
    <row r="95" spans="1:25" s="285" customFormat="1" ht="17.25" customHeight="1" x14ac:dyDescent="0.3">
      <c r="D95" s="286"/>
    </row>
    <row r="96" spans="1:25" s="285" customFormat="1" ht="17.25" customHeight="1" x14ac:dyDescent="0.3">
      <c r="D96" s="286"/>
    </row>
  </sheetData>
  <sheetProtection password="CC13" sheet="1" objects="1" scenarios="1" selectLockedCells="1" selectUnlockedCells="1"/>
  <mergeCells count="6">
    <mergeCell ref="A35:Y90"/>
    <mergeCell ref="F1:Y34"/>
    <mergeCell ref="A1:A34"/>
    <mergeCell ref="C2:E4"/>
    <mergeCell ref="C1:D1"/>
    <mergeCell ref="D5:D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A1:BR457"/>
  <sheetViews>
    <sheetView topLeftCell="B67" zoomScale="130" zoomScaleNormal="130" workbookViewId="0">
      <selection activeCell="M6" sqref="M6:N6"/>
    </sheetView>
  </sheetViews>
  <sheetFormatPr defaultColWidth="11.7109375" defaultRowHeight="27" customHeight="1" x14ac:dyDescent="0.3"/>
  <cols>
    <col min="1" max="1" width="15.7109375" style="3" hidden="1" customWidth="1"/>
    <col min="2" max="2" width="23.85546875" style="3" customWidth="1"/>
    <col min="3" max="3" width="12.42578125" style="3" customWidth="1"/>
    <col min="4" max="4" width="5.7109375" style="3" customWidth="1"/>
    <col min="5" max="5" width="12.42578125" style="3" customWidth="1"/>
    <col min="6" max="6" width="5.85546875" style="3" customWidth="1"/>
    <col min="7" max="7" width="12.42578125" style="3" customWidth="1"/>
    <col min="8" max="8" width="5.7109375" style="3" customWidth="1"/>
    <col min="9" max="9" width="15.85546875" style="3" customWidth="1"/>
    <col min="10" max="10" width="8.140625" style="3" customWidth="1"/>
    <col min="11" max="11" width="7.140625" style="3" customWidth="1"/>
    <col min="12" max="12" width="11.85546875" style="1" customWidth="1"/>
    <col min="13" max="13" width="5.7109375" style="1" customWidth="1"/>
    <col min="14" max="14" width="15.42578125" style="1" customWidth="1"/>
    <col min="15" max="20" width="15.140625" style="1" customWidth="1"/>
    <col min="21" max="21" width="14.28515625" style="1" customWidth="1"/>
    <col min="22" max="23" width="0" style="1" hidden="1" customWidth="1"/>
    <col min="24" max="24" width="34.5703125" style="1" hidden="1" customWidth="1"/>
    <col min="25" max="25" width="15.42578125" style="1" hidden="1" customWidth="1"/>
    <col min="26" max="26" width="36.85546875" style="10" hidden="1" customWidth="1"/>
    <col min="27" max="27" width="22.85546875" style="1" hidden="1" customWidth="1"/>
    <col min="28" max="28" width="22.85546875" style="11" hidden="1" customWidth="1"/>
    <col min="29" max="29" width="22.85546875" style="1" hidden="1" customWidth="1"/>
    <col min="30" max="30" width="22.85546875" style="11" hidden="1" customWidth="1"/>
    <col min="31" max="31" width="37.140625" style="12" hidden="1" customWidth="1"/>
    <col min="32" max="32" width="80" style="94" hidden="1" customWidth="1"/>
    <col min="33" max="69" width="0" style="1" hidden="1" customWidth="1"/>
    <col min="70" max="70" width="14.28515625" style="1" customWidth="1"/>
    <col min="71" max="252" width="11.7109375" style="1"/>
    <col min="253" max="253" width="17.7109375" style="1" customWidth="1"/>
    <col min="254" max="254" width="13.85546875" style="1" bestFit="1" customWidth="1"/>
    <col min="255" max="255" width="12.42578125" style="1" customWidth="1"/>
    <col min="256" max="256" width="12.85546875" style="1" customWidth="1"/>
    <col min="257" max="257" width="12.140625" style="1" bestFit="1" customWidth="1"/>
    <col min="258" max="258" width="12.5703125" style="1" customWidth="1"/>
    <col min="259" max="261" width="12.140625" style="1" bestFit="1" customWidth="1"/>
    <col min="262" max="262" width="12.28515625" style="1" bestFit="1" customWidth="1"/>
    <col min="263" max="265" width="12.140625" style="1" bestFit="1" customWidth="1"/>
    <col min="266" max="266" width="13.85546875" style="1" bestFit="1" customWidth="1"/>
    <col min="267" max="508" width="11.7109375" style="1"/>
    <col min="509" max="509" width="17.7109375" style="1" customWidth="1"/>
    <col min="510" max="510" width="13.85546875" style="1" bestFit="1" customWidth="1"/>
    <col min="511" max="511" width="12.42578125" style="1" customWidth="1"/>
    <col min="512" max="512" width="12.85546875" style="1" customWidth="1"/>
    <col min="513" max="513" width="12.140625" style="1" bestFit="1" customWidth="1"/>
    <col min="514" max="514" width="12.5703125" style="1" customWidth="1"/>
    <col min="515" max="517" width="12.140625" style="1" bestFit="1" customWidth="1"/>
    <col min="518" max="518" width="12.28515625" style="1" bestFit="1" customWidth="1"/>
    <col min="519" max="521" width="12.140625" style="1" bestFit="1" customWidth="1"/>
    <col min="522" max="522" width="13.85546875" style="1" bestFit="1" customWidth="1"/>
    <col min="523" max="764" width="11.7109375" style="1"/>
    <col min="765" max="765" width="17.7109375" style="1" customWidth="1"/>
    <col min="766" max="766" width="13.85546875" style="1" bestFit="1" customWidth="1"/>
    <col min="767" max="767" width="12.42578125" style="1" customWidth="1"/>
    <col min="768" max="768" width="12.85546875" style="1" customWidth="1"/>
    <col min="769" max="769" width="12.140625" style="1" bestFit="1" customWidth="1"/>
    <col min="770" max="770" width="12.5703125" style="1" customWidth="1"/>
    <col min="771" max="773" width="12.140625" style="1" bestFit="1" customWidth="1"/>
    <col min="774" max="774" width="12.28515625" style="1" bestFit="1" customWidth="1"/>
    <col min="775" max="777" width="12.140625" style="1" bestFit="1" customWidth="1"/>
    <col min="778" max="778" width="13.85546875" style="1" bestFit="1" customWidth="1"/>
    <col min="779" max="1020" width="11.7109375" style="1"/>
    <col min="1021" max="1021" width="17.7109375" style="1" customWidth="1"/>
    <col min="1022" max="1022" width="13.85546875" style="1" bestFit="1" customWidth="1"/>
    <col min="1023" max="1023" width="12.42578125" style="1" customWidth="1"/>
    <col min="1024" max="1024" width="12.85546875" style="1" customWidth="1"/>
    <col min="1025" max="1025" width="12.140625" style="1" bestFit="1" customWidth="1"/>
    <col min="1026" max="1026" width="12.5703125" style="1" customWidth="1"/>
    <col min="1027" max="1029" width="12.140625" style="1" bestFit="1" customWidth="1"/>
    <col min="1030" max="1030" width="12.28515625" style="1" bestFit="1" customWidth="1"/>
    <col min="1031" max="1033" width="12.140625" style="1" bestFit="1" customWidth="1"/>
    <col min="1034" max="1034" width="13.85546875" style="1" bestFit="1" customWidth="1"/>
    <col min="1035" max="1276" width="11.7109375" style="1"/>
    <col min="1277" max="1277" width="17.7109375" style="1" customWidth="1"/>
    <col min="1278" max="1278" width="13.85546875" style="1" bestFit="1" customWidth="1"/>
    <col min="1279" max="1279" width="12.42578125" style="1" customWidth="1"/>
    <col min="1280" max="1280" width="12.85546875" style="1" customWidth="1"/>
    <col min="1281" max="1281" width="12.140625" style="1" bestFit="1" customWidth="1"/>
    <col min="1282" max="1282" width="12.5703125" style="1" customWidth="1"/>
    <col min="1283" max="1285" width="12.140625" style="1" bestFit="1" customWidth="1"/>
    <col min="1286" max="1286" width="12.28515625" style="1" bestFit="1" customWidth="1"/>
    <col min="1287" max="1289" width="12.140625" style="1" bestFit="1" customWidth="1"/>
    <col min="1290" max="1290" width="13.85546875" style="1" bestFit="1" customWidth="1"/>
    <col min="1291" max="1532" width="11.7109375" style="1"/>
    <col min="1533" max="1533" width="17.7109375" style="1" customWidth="1"/>
    <col min="1534" max="1534" width="13.85546875" style="1" bestFit="1" customWidth="1"/>
    <col min="1535" max="1535" width="12.42578125" style="1" customWidth="1"/>
    <col min="1536" max="1536" width="12.85546875" style="1" customWidth="1"/>
    <col min="1537" max="1537" width="12.140625" style="1" bestFit="1" customWidth="1"/>
    <col min="1538" max="1538" width="12.5703125" style="1" customWidth="1"/>
    <col min="1539" max="1541" width="12.140625" style="1" bestFit="1" customWidth="1"/>
    <col min="1542" max="1542" width="12.28515625" style="1" bestFit="1" customWidth="1"/>
    <col min="1543" max="1545" width="12.140625" style="1" bestFit="1" customWidth="1"/>
    <col min="1546" max="1546" width="13.85546875" style="1" bestFit="1" customWidth="1"/>
    <col min="1547" max="1788" width="11.7109375" style="1"/>
    <col min="1789" max="1789" width="17.7109375" style="1" customWidth="1"/>
    <col min="1790" max="1790" width="13.85546875" style="1" bestFit="1" customWidth="1"/>
    <col min="1791" max="1791" width="12.42578125" style="1" customWidth="1"/>
    <col min="1792" max="1792" width="12.85546875" style="1" customWidth="1"/>
    <col min="1793" max="1793" width="12.140625" style="1" bestFit="1" customWidth="1"/>
    <col min="1794" max="1794" width="12.5703125" style="1" customWidth="1"/>
    <col min="1795" max="1797" width="12.140625" style="1" bestFit="1" customWidth="1"/>
    <col min="1798" max="1798" width="12.28515625" style="1" bestFit="1" customWidth="1"/>
    <col min="1799" max="1801" width="12.140625" style="1" bestFit="1" customWidth="1"/>
    <col min="1802" max="1802" width="13.85546875" style="1" bestFit="1" customWidth="1"/>
    <col min="1803" max="2044" width="11.7109375" style="1"/>
    <col min="2045" max="2045" width="17.7109375" style="1" customWidth="1"/>
    <col min="2046" max="2046" width="13.85546875" style="1" bestFit="1" customWidth="1"/>
    <col min="2047" max="2047" width="12.42578125" style="1" customWidth="1"/>
    <col min="2048" max="2048" width="12.85546875" style="1" customWidth="1"/>
    <col min="2049" max="2049" width="12.140625" style="1" bestFit="1" customWidth="1"/>
    <col min="2050" max="2050" width="12.5703125" style="1" customWidth="1"/>
    <col min="2051" max="2053" width="12.140625" style="1" bestFit="1" customWidth="1"/>
    <col min="2054" max="2054" width="12.28515625" style="1" bestFit="1" customWidth="1"/>
    <col min="2055" max="2057" width="12.140625" style="1" bestFit="1" customWidth="1"/>
    <col min="2058" max="2058" width="13.85546875" style="1" bestFit="1" customWidth="1"/>
    <col min="2059" max="2300" width="11.7109375" style="1"/>
    <col min="2301" max="2301" width="17.7109375" style="1" customWidth="1"/>
    <col min="2302" max="2302" width="13.85546875" style="1" bestFit="1" customWidth="1"/>
    <col min="2303" max="2303" width="12.42578125" style="1" customWidth="1"/>
    <col min="2304" max="2304" width="12.85546875" style="1" customWidth="1"/>
    <col min="2305" max="2305" width="12.140625" style="1" bestFit="1" customWidth="1"/>
    <col min="2306" max="2306" width="12.5703125" style="1" customWidth="1"/>
    <col min="2307" max="2309" width="12.140625" style="1" bestFit="1" customWidth="1"/>
    <col min="2310" max="2310" width="12.28515625" style="1" bestFit="1" customWidth="1"/>
    <col min="2311" max="2313" width="12.140625" style="1" bestFit="1" customWidth="1"/>
    <col min="2314" max="2314" width="13.85546875" style="1" bestFit="1" customWidth="1"/>
    <col min="2315" max="2556" width="11.7109375" style="1"/>
    <col min="2557" max="2557" width="17.7109375" style="1" customWidth="1"/>
    <col min="2558" max="2558" width="13.85546875" style="1" bestFit="1" customWidth="1"/>
    <col min="2559" max="2559" width="12.42578125" style="1" customWidth="1"/>
    <col min="2560" max="2560" width="12.85546875" style="1" customWidth="1"/>
    <col min="2561" max="2561" width="12.140625" style="1" bestFit="1" customWidth="1"/>
    <col min="2562" max="2562" width="12.5703125" style="1" customWidth="1"/>
    <col min="2563" max="2565" width="12.140625" style="1" bestFit="1" customWidth="1"/>
    <col min="2566" max="2566" width="12.28515625" style="1" bestFit="1" customWidth="1"/>
    <col min="2567" max="2569" width="12.140625" style="1" bestFit="1" customWidth="1"/>
    <col min="2570" max="2570" width="13.85546875" style="1" bestFit="1" customWidth="1"/>
    <col min="2571" max="2812" width="11.7109375" style="1"/>
    <col min="2813" max="2813" width="17.7109375" style="1" customWidth="1"/>
    <col min="2814" max="2814" width="13.85546875" style="1" bestFit="1" customWidth="1"/>
    <col min="2815" max="2815" width="12.42578125" style="1" customWidth="1"/>
    <col min="2816" max="2816" width="12.85546875" style="1" customWidth="1"/>
    <col min="2817" max="2817" width="12.140625" style="1" bestFit="1" customWidth="1"/>
    <col min="2818" max="2818" width="12.5703125" style="1" customWidth="1"/>
    <col min="2819" max="2821" width="12.140625" style="1" bestFit="1" customWidth="1"/>
    <col min="2822" max="2822" width="12.28515625" style="1" bestFit="1" customWidth="1"/>
    <col min="2823" max="2825" width="12.140625" style="1" bestFit="1" customWidth="1"/>
    <col min="2826" max="2826" width="13.85546875" style="1" bestFit="1" customWidth="1"/>
    <col min="2827" max="3068" width="11.7109375" style="1"/>
    <col min="3069" max="3069" width="17.7109375" style="1" customWidth="1"/>
    <col min="3070" max="3070" width="13.85546875" style="1" bestFit="1" customWidth="1"/>
    <col min="3071" max="3071" width="12.42578125" style="1" customWidth="1"/>
    <col min="3072" max="3072" width="12.85546875" style="1" customWidth="1"/>
    <col min="3073" max="3073" width="12.140625" style="1" bestFit="1" customWidth="1"/>
    <col min="3074" max="3074" width="12.5703125" style="1" customWidth="1"/>
    <col min="3075" max="3077" width="12.140625" style="1" bestFit="1" customWidth="1"/>
    <col min="3078" max="3078" width="12.28515625" style="1" bestFit="1" customWidth="1"/>
    <col min="3079" max="3081" width="12.140625" style="1" bestFit="1" customWidth="1"/>
    <col min="3082" max="3082" width="13.85546875" style="1" bestFit="1" customWidth="1"/>
    <col min="3083" max="3324" width="11.7109375" style="1"/>
    <col min="3325" max="3325" width="17.7109375" style="1" customWidth="1"/>
    <col min="3326" max="3326" width="13.85546875" style="1" bestFit="1" customWidth="1"/>
    <col min="3327" max="3327" width="12.42578125" style="1" customWidth="1"/>
    <col min="3328" max="3328" width="12.85546875" style="1" customWidth="1"/>
    <col min="3329" max="3329" width="12.140625" style="1" bestFit="1" customWidth="1"/>
    <col min="3330" max="3330" width="12.5703125" style="1" customWidth="1"/>
    <col min="3331" max="3333" width="12.140625" style="1" bestFit="1" customWidth="1"/>
    <col min="3334" max="3334" width="12.28515625" style="1" bestFit="1" customWidth="1"/>
    <col min="3335" max="3337" width="12.140625" style="1" bestFit="1" customWidth="1"/>
    <col min="3338" max="3338" width="13.85546875" style="1" bestFit="1" customWidth="1"/>
    <col min="3339" max="3580" width="11.7109375" style="1"/>
    <col min="3581" max="3581" width="17.7109375" style="1" customWidth="1"/>
    <col min="3582" max="3582" width="13.85546875" style="1" bestFit="1" customWidth="1"/>
    <col min="3583" max="3583" width="12.42578125" style="1" customWidth="1"/>
    <col min="3584" max="3584" width="12.85546875" style="1" customWidth="1"/>
    <col min="3585" max="3585" width="12.140625" style="1" bestFit="1" customWidth="1"/>
    <col min="3586" max="3586" width="12.5703125" style="1" customWidth="1"/>
    <col min="3587" max="3589" width="12.140625" style="1" bestFit="1" customWidth="1"/>
    <col min="3590" max="3590" width="12.28515625" style="1" bestFit="1" customWidth="1"/>
    <col min="3591" max="3593" width="12.140625" style="1" bestFit="1" customWidth="1"/>
    <col min="3594" max="3594" width="13.85546875" style="1" bestFit="1" customWidth="1"/>
    <col min="3595" max="3836" width="11.7109375" style="1"/>
    <col min="3837" max="3837" width="17.7109375" style="1" customWidth="1"/>
    <col min="3838" max="3838" width="13.85546875" style="1" bestFit="1" customWidth="1"/>
    <col min="3839" max="3839" width="12.42578125" style="1" customWidth="1"/>
    <col min="3840" max="3840" width="12.85546875" style="1" customWidth="1"/>
    <col min="3841" max="3841" width="12.140625" style="1" bestFit="1" customWidth="1"/>
    <col min="3842" max="3842" width="12.5703125" style="1" customWidth="1"/>
    <col min="3843" max="3845" width="12.140625" style="1" bestFit="1" customWidth="1"/>
    <col min="3846" max="3846" width="12.28515625" style="1" bestFit="1" customWidth="1"/>
    <col min="3847" max="3849" width="12.140625" style="1" bestFit="1" customWidth="1"/>
    <col min="3850" max="3850" width="13.85546875" style="1" bestFit="1" customWidth="1"/>
    <col min="3851" max="4092" width="11.7109375" style="1"/>
    <col min="4093" max="4093" width="17.7109375" style="1" customWidth="1"/>
    <col min="4094" max="4094" width="13.85546875" style="1" bestFit="1" customWidth="1"/>
    <col min="4095" max="4095" width="12.42578125" style="1" customWidth="1"/>
    <col min="4096" max="4096" width="12.85546875" style="1" customWidth="1"/>
    <col min="4097" max="4097" width="12.140625" style="1" bestFit="1" customWidth="1"/>
    <col min="4098" max="4098" width="12.5703125" style="1" customWidth="1"/>
    <col min="4099" max="4101" width="12.140625" style="1" bestFit="1" customWidth="1"/>
    <col min="4102" max="4102" width="12.28515625" style="1" bestFit="1" customWidth="1"/>
    <col min="4103" max="4105" width="12.140625" style="1" bestFit="1" customWidth="1"/>
    <col min="4106" max="4106" width="13.85546875" style="1" bestFit="1" customWidth="1"/>
    <col min="4107" max="4348" width="11.7109375" style="1"/>
    <col min="4349" max="4349" width="17.7109375" style="1" customWidth="1"/>
    <col min="4350" max="4350" width="13.85546875" style="1" bestFit="1" customWidth="1"/>
    <col min="4351" max="4351" width="12.42578125" style="1" customWidth="1"/>
    <col min="4352" max="4352" width="12.85546875" style="1" customWidth="1"/>
    <col min="4353" max="4353" width="12.140625" style="1" bestFit="1" customWidth="1"/>
    <col min="4354" max="4354" width="12.5703125" style="1" customWidth="1"/>
    <col min="4355" max="4357" width="12.140625" style="1" bestFit="1" customWidth="1"/>
    <col min="4358" max="4358" width="12.28515625" style="1" bestFit="1" customWidth="1"/>
    <col min="4359" max="4361" width="12.140625" style="1" bestFit="1" customWidth="1"/>
    <col min="4362" max="4362" width="13.85546875" style="1" bestFit="1" customWidth="1"/>
    <col min="4363" max="4604" width="11.7109375" style="1"/>
    <col min="4605" max="4605" width="17.7109375" style="1" customWidth="1"/>
    <col min="4606" max="4606" width="13.85546875" style="1" bestFit="1" customWidth="1"/>
    <col min="4607" max="4607" width="12.42578125" style="1" customWidth="1"/>
    <col min="4608" max="4608" width="12.85546875" style="1" customWidth="1"/>
    <col min="4609" max="4609" width="12.140625" style="1" bestFit="1" customWidth="1"/>
    <col min="4610" max="4610" width="12.5703125" style="1" customWidth="1"/>
    <col min="4611" max="4613" width="12.140625" style="1" bestFit="1" customWidth="1"/>
    <col min="4614" max="4614" width="12.28515625" style="1" bestFit="1" customWidth="1"/>
    <col min="4615" max="4617" width="12.140625" style="1" bestFit="1" customWidth="1"/>
    <col min="4618" max="4618" width="13.85546875" style="1" bestFit="1" customWidth="1"/>
    <col min="4619" max="4860" width="11.7109375" style="1"/>
    <col min="4861" max="4861" width="17.7109375" style="1" customWidth="1"/>
    <col min="4862" max="4862" width="13.85546875" style="1" bestFit="1" customWidth="1"/>
    <col min="4863" max="4863" width="12.42578125" style="1" customWidth="1"/>
    <col min="4864" max="4864" width="12.85546875" style="1" customWidth="1"/>
    <col min="4865" max="4865" width="12.140625" style="1" bestFit="1" customWidth="1"/>
    <col min="4866" max="4866" width="12.5703125" style="1" customWidth="1"/>
    <col min="4867" max="4869" width="12.140625" style="1" bestFit="1" customWidth="1"/>
    <col min="4870" max="4870" width="12.28515625" style="1" bestFit="1" customWidth="1"/>
    <col min="4871" max="4873" width="12.140625" style="1" bestFit="1" customWidth="1"/>
    <col min="4874" max="4874" width="13.85546875" style="1" bestFit="1" customWidth="1"/>
    <col min="4875" max="5116" width="11.7109375" style="1"/>
    <col min="5117" max="5117" width="17.7109375" style="1" customWidth="1"/>
    <col min="5118" max="5118" width="13.85546875" style="1" bestFit="1" customWidth="1"/>
    <col min="5119" max="5119" width="12.42578125" style="1" customWidth="1"/>
    <col min="5120" max="5120" width="12.85546875" style="1" customWidth="1"/>
    <col min="5121" max="5121" width="12.140625" style="1" bestFit="1" customWidth="1"/>
    <col min="5122" max="5122" width="12.5703125" style="1" customWidth="1"/>
    <col min="5123" max="5125" width="12.140625" style="1" bestFit="1" customWidth="1"/>
    <col min="5126" max="5126" width="12.28515625" style="1" bestFit="1" customWidth="1"/>
    <col min="5127" max="5129" width="12.140625" style="1" bestFit="1" customWidth="1"/>
    <col min="5130" max="5130" width="13.85546875" style="1" bestFit="1" customWidth="1"/>
    <col min="5131" max="5372" width="11.7109375" style="1"/>
    <col min="5373" max="5373" width="17.7109375" style="1" customWidth="1"/>
    <col min="5374" max="5374" width="13.85546875" style="1" bestFit="1" customWidth="1"/>
    <col min="5375" max="5375" width="12.42578125" style="1" customWidth="1"/>
    <col min="5376" max="5376" width="12.85546875" style="1" customWidth="1"/>
    <col min="5377" max="5377" width="12.140625" style="1" bestFit="1" customWidth="1"/>
    <col min="5378" max="5378" width="12.5703125" style="1" customWidth="1"/>
    <col min="5379" max="5381" width="12.140625" style="1" bestFit="1" customWidth="1"/>
    <col min="5382" max="5382" width="12.28515625" style="1" bestFit="1" customWidth="1"/>
    <col min="5383" max="5385" width="12.140625" style="1" bestFit="1" customWidth="1"/>
    <col min="5386" max="5386" width="13.85546875" style="1" bestFit="1" customWidth="1"/>
    <col min="5387" max="5628" width="11.7109375" style="1"/>
    <col min="5629" max="5629" width="17.7109375" style="1" customWidth="1"/>
    <col min="5630" max="5630" width="13.85546875" style="1" bestFit="1" customWidth="1"/>
    <col min="5631" max="5631" width="12.42578125" style="1" customWidth="1"/>
    <col min="5632" max="5632" width="12.85546875" style="1" customWidth="1"/>
    <col min="5633" max="5633" width="12.140625" style="1" bestFit="1" customWidth="1"/>
    <col min="5634" max="5634" width="12.5703125" style="1" customWidth="1"/>
    <col min="5635" max="5637" width="12.140625" style="1" bestFit="1" customWidth="1"/>
    <col min="5638" max="5638" width="12.28515625" style="1" bestFit="1" customWidth="1"/>
    <col min="5639" max="5641" width="12.140625" style="1" bestFit="1" customWidth="1"/>
    <col min="5642" max="5642" width="13.85546875" style="1" bestFit="1" customWidth="1"/>
    <col min="5643" max="5884" width="11.7109375" style="1"/>
    <col min="5885" max="5885" width="17.7109375" style="1" customWidth="1"/>
    <col min="5886" max="5886" width="13.85546875" style="1" bestFit="1" customWidth="1"/>
    <col min="5887" max="5887" width="12.42578125" style="1" customWidth="1"/>
    <col min="5888" max="5888" width="12.85546875" style="1" customWidth="1"/>
    <col min="5889" max="5889" width="12.140625" style="1" bestFit="1" customWidth="1"/>
    <col min="5890" max="5890" width="12.5703125" style="1" customWidth="1"/>
    <col min="5891" max="5893" width="12.140625" style="1" bestFit="1" customWidth="1"/>
    <col min="5894" max="5894" width="12.28515625" style="1" bestFit="1" customWidth="1"/>
    <col min="5895" max="5897" width="12.140625" style="1" bestFit="1" customWidth="1"/>
    <col min="5898" max="5898" width="13.85546875" style="1" bestFit="1" customWidth="1"/>
    <col min="5899" max="6140" width="11.7109375" style="1"/>
    <col min="6141" max="6141" width="17.7109375" style="1" customWidth="1"/>
    <col min="6142" max="6142" width="13.85546875" style="1" bestFit="1" customWidth="1"/>
    <col min="6143" max="6143" width="12.42578125" style="1" customWidth="1"/>
    <col min="6144" max="6144" width="12.85546875" style="1" customWidth="1"/>
    <col min="6145" max="6145" width="12.140625" style="1" bestFit="1" customWidth="1"/>
    <col min="6146" max="6146" width="12.5703125" style="1" customWidth="1"/>
    <col min="6147" max="6149" width="12.140625" style="1" bestFit="1" customWidth="1"/>
    <col min="6150" max="6150" width="12.28515625" style="1" bestFit="1" customWidth="1"/>
    <col min="6151" max="6153" width="12.140625" style="1" bestFit="1" customWidth="1"/>
    <col min="6154" max="6154" width="13.85546875" style="1" bestFit="1" customWidth="1"/>
    <col min="6155" max="6396" width="11.7109375" style="1"/>
    <col min="6397" max="6397" width="17.7109375" style="1" customWidth="1"/>
    <col min="6398" max="6398" width="13.85546875" style="1" bestFit="1" customWidth="1"/>
    <col min="6399" max="6399" width="12.42578125" style="1" customWidth="1"/>
    <col min="6400" max="6400" width="12.85546875" style="1" customWidth="1"/>
    <col min="6401" max="6401" width="12.140625" style="1" bestFit="1" customWidth="1"/>
    <col min="6402" max="6402" width="12.5703125" style="1" customWidth="1"/>
    <col min="6403" max="6405" width="12.140625" style="1" bestFit="1" customWidth="1"/>
    <col min="6406" max="6406" width="12.28515625" style="1" bestFit="1" customWidth="1"/>
    <col min="6407" max="6409" width="12.140625" style="1" bestFit="1" customWidth="1"/>
    <col min="6410" max="6410" width="13.85546875" style="1" bestFit="1" customWidth="1"/>
    <col min="6411" max="6652" width="11.7109375" style="1"/>
    <col min="6653" max="6653" width="17.7109375" style="1" customWidth="1"/>
    <col min="6654" max="6654" width="13.85546875" style="1" bestFit="1" customWidth="1"/>
    <col min="6655" max="6655" width="12.42578125" style="1" customWidth="1"/>
    <col min="6656" max="6656" width="12.85546875" style="1" customWidth="1"/>
    <col min="6657" max="6657" width="12.140625" style="1" bestFit="1" customWidth="1"/>
    <col min="6658" max="6658" width="12.5703125" style="1" customWidth="1"/>
    <col min="6659" max="6661" width="12.140625" style="1" bestFit="1" customWidth="1"/>
    <col min="6662" max="6662" width="12.28515625" style="1" bestFit="1" customWidth="1"/>
    <col min="6663" max="6665" width="12.140625" style="1" bestFit="1" customWidth="1"/>
    <col min="6666" max="6666" width="13.85546875" style="1" bestFit="1" customWidth="1"/>
    <col min="6667" max="6908" width="11.7109375" style="1"/>
    <col min="6909" max="6909" width="17.7109375" style="1" customWidth="1"/>
    <col min="6910" max="6910" width="13.85546875" style="1" bestFit="1" customWidth="1"/>
    <col min="6911" max="6911" width="12.42578125" style="1" customWidth="1"/>
    <col min="6912" max="6912" width="12.85546875" style="1" customWidth="1"/>
    <col min="6913" max="6913" width="12.140625" style="1" bestFit="1" customWidth="1"/>
    <col min="6914" max="6914" width="12.5703125" style="1" customWidth="1"/>
    <col min="6915" max="6917" width="12.140625" style="1" bestFit="1" customWidth="1"/>
    <col min="6918" max="6918" width="12.28515625" style="1" bestFit="1" customWidth="1"/>
    <col min="6919" max="6921" width="12.140625" style="1" bestFit="1" customWidth="1"/>
    <col min="6922" max="6922" width="13.85546875" style="1" bestFit="1" customWidth="1"/>
    <col min="6923" max="7164" width="11.7109375" style="1"/>
    <col min="7165" max="7165" width="17.7109375" style="1" customWidth="1"/>
    <col min="7166" max="7166" width="13.85546875" style="1" bestFit="1" customWidth="1"/>
    <col min="7167" max="7167" width="12.42578125" style="1" customWidth="1"/>
    <col min="7168" max="7168" width="12.85546875" style="1" customWidth="1"/>
    <col min="7169" max="7169" width="12.140625" style="1" bestFit="1" customWidth="1"/>
    <col min="7170" max="7170" width="12.5703125" style="1" customWidth="1"/>
    <col min="7171" max="7173" width="12.140625" style="1" bestFit="1" customWidth="1"/>
    <col min="7174" max="7174" width="12.28515625" style="1" bestFit="1" customWidth="1"/>
    <col min="7175" max="7177" width="12.140625" style="1" bestFit="1" customWidth="1"/>
    <col min="7178" max="7178" width="13.85546875" style="1" bestFit="1" customWidth="1"/>
    <col min="7179" max="7420" width="11.7109375" style="1"/>
    <col min="7421" max="7421" width="17.7109375" style="1" customWidth="1"/>
    <col min="7422" max="7422" width="13.85546875" style="1" bestFit="1" customWidth="1"/>
    <col min="7423" max="7423" width="12.42578125" style="1" customWidth="1"/>
    <col min="7424" max="7424" width="12.85546875" style="1" customWidth="1"/>
    <col min="7425" max="7425" width="12.140625" style="1" bestFit="1" customWidth="1"/>
    <col min="7426" max="7426" width="12.5703125" style="1" customWidth="1"/>
    <col min="7427" max="7429" width="12.140625" style="1" bestFit="1" customWidth="1"/>
    <col min="7430" max="7430" width="12.28515625" style="1" bestFit="1" customWidth="1"/>
    <col min="7431" max="7433" width="12.140625" style="1" bestFit="1" customWidth="1"/>
    <col min="7434" max="7434" width="13.85546875" style="1" bestFit="1" customWidth="1"/>
    <col min="7435" max="7676" width="11.7109375" style="1"/>
    <col min="7677" max="7677" width="17.7109375" style="1" customWidth="1"/>
    <col min="7678" max="7678" width="13.85546875" style="1" bestFit="1" customWidth="1"/>
    <col min="7679" max="7679" width="12.42578125" style="1" customWidth="1"/>
    <col min="7680" max="7680" width="12.85546875" style="1" customWidth="1"/>
    <col min="7681" max="7681" width="12.140625" style="1" bestFit="1" customWidth="1"/>
    <col min="7682" max="7682" width="12.5703125" style="1" customWidth="1"/>
    <col min="7683" max="7685" width="12.140625" style="1" bestFit="1" customWidth="1"/>
    <col min="7686" max="7686" width="12.28515625" style="1" bestFit="1" customWidth="1"/>
    <col min="7687" max="7689" width="12.140625" style="1" bestFit="1" customWidth="1"/>
    <col min="7690" max="7690" width="13.85546875" style="1" bestFit="1" customWidth="1"/>
    <col min="7691" max="7932" width="11.7109375" style="1"/>
    <col min="7933" max="7933" width="17.7109375" style="1" customWidth="1"/>
    <col min="7934" max="7934" width="13.85546875" style="1" bestFit="1" customWidth="1"/>
    <col min="7935" max="7935" width="12.42578125" style="1" customWidth="1"/>
    <col min="7936" max="7936" width="12.85546875" style="1" customWidth="1"/>
    <col min="7937" max="7937" width="12.140625" style="1" bestFit="1" customWidth="1"/>
    <col min="7938" max="7938" width="12.5703125" style="1" customWidth="1"/>
    <col min="7939" max="7941" width="12.140625" style="1" bestFit="1" customWidth="1"/>
    <col min="7942" max="7942" width="12.28515625" style="1" bestFit="1" customWidth="1"/>
    <col min="7943" max="7945" width="12.140625" style="1" bestFit="1" customWidth="1"/>
    <col min="7946" max="7946" width="13.85546875" style="1" bestFit="1" customWidth="1"/>
    <col min="7947" max="8188" width="11.7109375" style="1"/>
    <col min="8189" max="8189" width="17.7109375" style="1" customWidth="1"/>
    <col min="8190" max="8190" width="13.85546875" style="1" bestFit="1" customWidth="1"/>
    <col min="8191" max="8191" width="12.42578125" style="1" customWidth="1"/>
    <col min="8192" max="8192" width="12.85546875" style="1" customWidth="1"/>
    <col min="8193" max="8193" width="12.140625" style="1" bestFit="1" customWidth="1"/>
    <col min="8194" max="8194" width="12.5703125" style="1" customWidth="1"/>
    <col min="8195" max="8197" width="12.140625" style="1" bestFit="1" customWidth="1"/>
    <col min="8198" max="8198" width="12.28515625" style="1" bestFit="1" customWidth="1"/>
    <col min="8199" max="8201" width="12.140625" style="1" bestFit="1" customWidth="1"/>
    <col min="8202" max="8202" width="13.85546875" style="1" bestFit="1" customWidth="1"/>
    <col min="8203" max="8444" width="11.7109375" style="1"/>
    <col min="8445" max="8445" width="17.7109375" style="1" customWidth="1"/>
    <col min="8446" max="8446" width="13.85546875" style="1" bestFit="1" customWidth="1"/>
    <col min="8447" max="8447" width="12.42578125" style="1" customWidth="1"/>
    <col min="8448" max="8448" width="12.85546875" style="1" customWidth="1"/>
    <col min="8449" max="8449" width="12.140625" style="1" bestFit="1" customWidth="1"/>
    <col min="8450" max="8450" width="12.5703125" style="1" customWidth="1"/>
    <col min="8451" max="8453" width="12.140625" style="1" bestFit="1" customWidth="1"/>
    <col min="8454" max="8454" width="12.28515625" style="1" bestFit="1" customWidth="1"/>
    <col min="8455" max="8457" width="12.140625" style="1" bestFit="1" customWidth="1"/>
    <col min="8458" max="8458" width="13.85546875" style="1" bestFit="1" customWidth="1"/>
    <col min="8459" max="8700" width="11.7109375" style="1"/>
    <col min="8701" max="8701" width="17.7109375" style="1" customWidth="1"/>
    <col min="8702" max="8702" width="13.85546875" style="1" bestFit="1" customWidth="1"/>
    <col min="8703" max="8703" width="12.42578125" style="1" customWidth="1"/>
    <col min="8704" max="8704" width="12.85546875" style="1" customWidth="1"/>
    <col min="8705" max="8705" width="12.140625" style="1" bestFit="1" customWidth="1"/>
    <col min="8706" max="8706" width="12.5703125" style="1" customWidth="1"/>
    <col min="8707" max="8709" width="12.140625" style="1" bestFit="1" customWidth="1"/>
    <col min="8710" max="8710" width="12.28515625" style="1" bestFit="1" customWidth="1"/>
    <col min="8711" max="8713" width="12.140625" style="1" bestFit="1" customWidth="1"/>
    <col min="8714" max="8714" width="13.85546875" style="1" bestFit="1" customWidth="1"/>
    <col min="8715" max="8956" width="11.7109375" style="1"/>
    <col min="8957" max="8957" width="17.7109375" style="1" customWidth="1"/>
    <col min="8958" max="8958" width="13.85546875" style="1" bestFit="1" customWidth="1"/>
    <col min="8959" max="8959" width="12.42578125" style="1" customWidth="1"/>
    <col min="8960" max="8960" width="12.85546875" style="1" customWidth="1"/>
    <col min="8961" max="8961" width="12.140625" style="1" bestFit="1" customWidth="1"/>
    <col min="8962" max="8962" width="12.5703125" style="1" customWidth="1"/>
    <col min="8963" max="8965" width="12.140625" style="1" bestFit="1" customWidth="1"/>
    <col min="8966" max="8966" width="12.28515625" style="1" bestFit="1" customWidth="1"/>
    <col min="8967" max="8969" width="12.140625" style="1" bestFit="1" customWidth="1"/>
    <col min="8970" max="8970" width="13.85546875" style="1" bestFit="1" customWidth="1"/>
    <col min="8971" max="9212" width="11.7109375" style="1"/>
    <col min="9213" max="9213" width="17.7109375" style="1" customWidth="1"/>
    <col min="9214" max="9214" width="13.85546875" style="1" bestFit="1" customWidth="1"/>
    <col min="9215" max="9215" width="12.42578125" style="1" customWidth="1"/>
    <col min="9216" max="9216" width="12.85546875" style="1" customWidth="1"/>
    <col min="9217" max="9217" width="12.140625" style="1" bestFit="1" customWidth="1"/>
    <col min="9218" max="9218" width="12.5703125" style="1" customWidth="1"/>
    <col min="9219" max="9221" width="12.140625" style="1" bestFit="1" customWidth="1"/>
    <col min="9222" max="9222" width="12.28515625" style="1" bestFit="1" customWidth="1"/>
    <col min="9223" max="9225" width="12.140625" style="1" bestFit="1" customWidth="1"/>
    <col min="9226" max="9226" width="13.85546875" style="1" bestFit="1" customWidth="1"/>
    <col min="9227" max="9468" width="11.7109375" style="1"/>
    <col min="9469" max="9469" width="17.7109375" style="1" customWidth="1"/>
    <col min="9470" max="9470" width="13.85546875" style="1" bestFit="1" customWidth="1"/>
    <col min="9471" max="9471" width="12.42578125" style="1" customWidth="1"/>
    <col min="9472" max="9472" width="12.85546875" style="1" customWidth="1"/>
    <col min="9473" max="9473" width="12.140625" style="1" bestFit="1" customWidth="1"/>
    <col min="9474" max="9474" width="12.5703125" style="1" customWidth="1"/>
    <col min="9475" max="9477" width="12.140625" style="1" bestFit="1" customWidth="1"/>
    <col min="9478" max="9478" width="12.28515625" style="1" bestFit="1" customWidth="1"/>
    <col min="9479" max="9481" width="12.140625" style="1" bestFit="1" customWidth="1"/>
    <col min="9482" max="9482" width="13.85546875" style="1" bestFit="1" customWidth="1"/>
    <col min="9483" max="9724" width="11.7109375" style="1"/>
    <col min="9725" max="9725" width="17.7109375" style="1" customWidth="1"/>
    <col min="9726" max="9726" width="13.85546875" style="1" bestFit="1" customWidth="1"/>
    <col min="9727" max="9727" width="12.42578125" style="1" customWidth="1"/>
    <col min="9728" max="9728" width="12.85546875" style="1" customWidth="1"/>
    <col min="9729" max="9729" width="12.140625" style="1" bestFit="1" customWidth="1"/>
    <col min="9730" max="9730" width="12.5703125" style="1" customWidth="1"/>
    <col min="9731" max="9733" width="12.140625" style="1" bestFit="1" customWidth="1"/>
    <col min="9734" max="9734" width="12.28515625" style="1" bestFit="1" customWidth="1"/>
    <col min="9735" max="9737" width="12.140625" style="1" bestFit="1" customWidth="1"/>
    <col min="9738" max="9738" width="13.85546875" style="1" bestFit="1" customWidth="1"/>
    <col min="9739" max="9980" width="11.7109375" style="1"/>
    <col min="9981" max="9981" width="17.7109375" style="1" customWidth="1"/>
    <col min="9982" max="9982" width="13.85546875" style="1" bestFit="1" customWidth="1"/>
    <col min="9983" max="9983" width="12.42578125" style="1" customWidth="1"/>
    <col min="9984" max="9984" width="12.85546875" style="1" customWidth="1"/>
    <col min="9985" max="9985" width="12.140625" style="1" bestFit="1" customWidth="1"/>
    <col min="9986" max="9986" width="12.5703125" style="1" customWidth="1"/>
    <col min="9987" max="9989" width="12.140625" style="1" bestFit="1" customWidth="1"/>
    <col min="9990" max="9990" width="12.28515625" style="1" bestFit="1" customWidth="1"/>
    <col min="9991" max="9993" width="12.140625" style="1" bestFit="1" customWidth="1"/>
    <col min="9994" max="9994" width="13.85546875" style="1" bestFit="1" customWidth="1"/>
    <col min="9995" max="10236" width="11.7109375" style="1"/>
    <col min="10237" max="10237" width="17.7109375" style="1" customWidth="1"/>
    <col min="10238" max="10238" width="13.85546875" style="1" bestFit="1" customWidth="1"/>
    <col min="10239" max="10239" width="12.42578125" style="1" customWidth="1"/>
    <col min="10240" max="10240" width="12.85546875" style="1" customWidth="1"/>
    <col min="10241" max="10241" width="12.140625" style="1" bestFit="1" customWidth="1"/>
    <col min="10242" max="10242" width="12.5703125" style="1" customWidth="1"/>
    <col min="10243" max="10245" width="12.140625" style="1" bestFit="1" customWidth="1"/>
    <col min="10246" max="10246" width="12.28515625" style="1" bestFit="1" customWidth="1"/>
    <col min="10247" max="10249" width="12.140625" style="1" bestFit="1" customWidth="1"/>
    <col min="10250" max="10250" width="13.85546875" style="1" bestFit="1" customWidth="1"/>
    <col min="10251" max="10492" width="11.7109375" style="1"/>
    <col min="10493" max="10493" width="17.7109375" style="1" customWidth="1"/>
    <col min="10494" max="10494" width="13.85546875" style="1" bestFit="1" customWidth="1"/>
    <col min="10495" max="10495" width="12.42578125" style="1" customWidth="1"/>
    <col min="10496" max="10496" width="12.85546875" style="1" customWidth="1"/>
    <col min="10497" max="10497" width="12.140625" style="1" bestFit="1" customWidth="1"/>
    <col min="10498" max="10498" width="12.5703125" style="1" customWidth="1"/>
    <col min="10499" max="10501" width="12.140625" style="1" bestFit="1" customWidth="1"/>
    <col min="10502" max="10502" width="12.28515625" style="1" bestFit="1" customWidth="1"/>
    <col min="10503" max="10505" width="12.140625" style="1" bestFit="1" customWidth="1"/>
    <col min="10506" max="10506" width="13.85546875" style="1" bestFit="1" customWidth="1"/>
    <col min="10507" max="10748" width="11.7109375" style="1"/>
    <col min="10749" max="10749" width="17.7109375" style="1" customWidth="1"/>
    <col min="10750" max="10750" width="13.85546875" style="1" bestFit="1" customWidth="1"/>
    <col min="10751" max="10751" width="12.42578125" style="1" customWidth="1"/>
    <col min="10752" max="10752" width="12.85546875" style="1" customWidth="1"/>
    <col min="10753" max="10753" width="12.140625" style="1" bestFit="1" customWidth="1"/>
    <col min="10754" max="10754" width="12.5703125" style="1" customWidth="1"/>
    <col min="10755" max="10757" width="12.140625" style="1" bestFit="1" customWidth="1"/>
    <col min="10758" max="10758" width="12.28515625" style="1" bestFit="1" customWidth="1"/>
    <col min="10759" max="10761" width="12.140625" style="1" bestFit="1" customWidth="1"/>
    <col min="10762" max="10762" width="13.85546875" style="1" bestFit="1" customWidth="1"/>
    <col min="10763" max="11004" width="11.7109375" style="1"/>
    <col min="11005" max="11005" width="17.7109375" style="1" customWidth="1"/>
    <col min="11006" max="11006" width="13.85546875" style="1" bestFit="1" customWidth="1"/>
    <col min="11007" max="11007" width="12.42578125" style="1" customWidth="1"/>
    <col min="11008" max="11008" width="12.85546875" style="1" customWidth="1"/>
    <col min="11009" max="11009" width="12.140625" style="1" bestFit="1" customWidth="1"/>
    <col min="11010" max="11010" width="12.5703125" style="1" customWidth="1"/>
    <col min="11011" max="11013" width="12.140625" style="1" bestFit="1" customWidth="1"/>
    <col min="11014" max="11014" width="12.28515625" style="1" bestFit="1" customWidth="1"/>
    <col min="11015" max="11017" width="12.140625" style="1" bestFit="1" customWidth="1"/>
    <col min="11018" max="11018" width="13.85546875" style="1" bestFit="1" customWidth="1"/>
    <col min="11019" max="11260" width="11.7109375" style="1"/>
    <col min="11261" max="11261" width="17.7109375" style="1" customWidth="1"/>
    <col min="11262" max="11262" width="13.85546875" style="1" bestFit="1" customWidth="1"/>
    <col min="11263" max="11263" width="12.42578125" style="1" customWidth="1"/>
    <col min="11264" max="11264" width="12.85546875" style="1" customWidth="1"/>
    <col min="11265" max="11265" width="12.140625" style="1" bestFit="1" customWidth="1"/>
    <col min="11266" max="11266" width="12.5703125" style="1" customWidth="1"/>
    <col min="11267" max="11269" width="12.140625" style="1" bestFit="1" customWidth="1"/>
    <col min="11270" max="11270" width="12.28515625" style="1" bestFit="1" customWidth="1"/>
    <col min="11271" max="11273" width="12.140625" style="1" bestFit="1" customWidth="1"/>
    <col min="11274" max="11274" width="13.85546875" style="1" bestFit="1" customWidth="1"/>
    <col min="11275" max="11516" width="11.7109375" style="1"/>
    <col min="11517" max="11517" width="17.7109375" style="1" customWidth="1"/>
    <col min="11518" max="11518" width="13.85546875" style="1" bestFit="1" customWidth="1"/>
    <col min="11519" max="11519" width="12.42578125" style="1" customWidth="1"/>
    <col min="11520" max="11520" width="12.85546875" style="1" customWidth="1"/>
    <col min="11521" max="11521" width="12.140625" style="1" bestFit="1" customWidth="1"/>
    <col min="11522" max="11522" width="12.5703125" style="1" customWidth="1"/>
    <col min="11523" max="11525" width="12.140625" style="1" bestFit="1" customWidth="1"/>
    <col min="11526" max="11526" width="12.28515625" style="1" bestFit="1" customWidth="1"/>
    <col min="11527" max="11529" width="12.140625" style="1" bestFit="1" customWidth="1"/>
    <col min="11530" max="11530" width="13.85546875" style="1" bestFit="1" customWidth="1"/>
    <col min="11531" max="11772" width="11.7109375" style="1"/>
    <col min="11773" max="11773" width="17.7109375" style="1" customWidth="1"/>
    <col min="11774" max="11774" width="13.85546875" style="1" bestFit="1" customWidth="1"/>
    <col min="11775" max="11775" width="12.42578125" style="1" customWidth="1"/>
    <col min="11776" max="11776" width="12.85546875" style="1" customWidth="1"/>
    <col min="11777" max="11777" width="12.140625" style="1" bestFit="1" customWidth="1"/>
    <col min="11778" max="11778" width="12.5703125" style="1" customWidth="1"/>
    <col min="11779" max="11781" width="12.140625" style="1" bestFit="1" customWidth="1"/>
    <col min="11782" max="11782" width="12.28515625" style="1" bestFit="1" customWidth="1"/>
    <col min="11783" max="11785" width="12.140625" style="1" bestFit="1" customWidth="1"/>
    <col min="11786" max="11786" width="13.85546875" style="1" bestFit="1" customWidth="1"/>
    <col min="11787" max="12028" width="11.7109375" style="1"/>
    <col min="12029" max="12029" width="17.7109375" style="1" customWidth="1"/>
    <col min="12030" max="12030" width="13.85546875" style="1" bestFit="1" customWidth="1"/>
    <col min="12031" max="12031" width="12.42578125" style="1" customWidth="1"/>
    <col min="12032" max="12032" width="12.85546875" style="1" customWidth="1"/>
    <col min="12033" max="12033" width="12.140625" style="1" bestFit="1" customWidth="1"/>
    <col min="12034" max="12034" width="12.5703125" style="1" customWidth="1"/>
    <col min="12035" max="12037" width="12.140625" style="1" bestFit="1" customWidth="1"/>
    <col min="12038" max="12038" width="12.28515625" style="1" bestFit="1" customWidth="1"/>
    <col min="12039" max="12041" width="12.140625" style="1" bestFit="1" customWidth="1"/>
    <col min="12042" max="12042" width="13.85546875" style="1" bestFit="1" customWidth="1"/>
    <col min="12043" max="12284" width="11.7109375" style="1"/>
    <col min="12285" max="12285" width="17.7109375" style="1" customWidth="1"/>
    <col min="12286" max="12286" width="13.85546875" style="1" bestFit="1" customWidth="1"/>
    <col min="12287" max="12287" width="12.42578125" style="1" customWidth="1"/>
    <col min="12288" max="12288" width="12.85546875" style="1" customWidth="1"/>
    <col min="12289" max="12289" width="12.140625" style="1" bestFit="1" customWidth="1"/>
    <col min="12290" max="12290" width="12.5703125" style="1" customWidth="1"/>
    <col min="12291" max="12293" width="12.140625" style="1" bestFit="1" customWidth="1"/>
    <col min="12294" max="12294" width="12.28515625" style="1" bestFit="1" customWidth="1"/>
    <col min="12295" max="12297" width="12.140625" style="1" bestFit="1" customWidth="1"/>
    <col min="12298" max="12298" width="13.85546875" style="1" bestFit="1" customWidth="1"/>
    <col min="12299" max="12540" width="11.7109375" style="1"/>
    <col min="12541" max="12541" width="17.7109375" style="1" customWidth="1"/>
    <col min="12542" max="12542" width="13.85546875" style="1" bestFit="1" customWidth="1"/>
    <col min="12543" max="12543" width="12.42578125" style="1" customWidth="1"/>
    <col min="12544" max="12544" width="12.85546875" style="1" customWidth="1"/>
    <col min="12545" max="12545" width="12.140625" style="1" bestFit="1" customWidth="1"/>
    <col min="12546" max="12546" width="12.5703125" style="1" customWidth="1"/>
    <col min="12547" max="12549" width="12.140625" style="1" bestFit="1" customWidth="1"/>
    <col min="12550" max="12550" width="12.28515625" style="1" bestFit="1" customWidth="1"/>
    <col min="12551" max="12553" width="12.140625" style="1" bestFit="1" customWidth="1"/>
    <col min="12554" max="12554" width="13.85546875" style="1" bestFit="1" customWidth="1"/>
    <col min="12555" max="12796" width="11.7109375" style="1"/>
    <col min="12797" max="12797" width="17.7109375" style="1" customWidth="1"/>
    <col min="12798" max="12798" width="13.85546875" style="1" bestFit="1" customWidth="1"/>
    <col min="12799" max="12799" width="12.42578125" style="1" customWidth="1"/>
    <col min="12800" max="12800" width="12.85546875" style="1" customWidth="1"/>
    <col min="12801" max="12801" width="12.140625" style="1" bestFit="1" customWidth="1"/>
    <col min="12802" max="12802" width="12.5703125" style="1" customWidth="1"/>
    <col min="12803" max="12805" width="12.140625" style="1" bestFit="1" customWidth="1"/>
    <col min="12806" max="12806" width="12.28515625" style="1" bestFit="1" customWidth="1"/>
    <col min="12807" max="12809" width="12.140625" style="1" bestFit="1" customWidth="1"/>
    <col min="12810" max="12810" width="13.85546875" style="1" bestFit="1" customWidth="1"/>
    <col min="12811" max="13052" width="11.7109375" style="1"/>
    <col min="13053" max="13053" width="17.7109375" style="1" customWidth="1"/>
    <col min="13054" max="13054" width="13.85546875" style="1" bestFit="1" customWidth="1"/>
    <col min="13055" max="13055" width="12.42578125" style="1" customWidth="1"/>
    <col min="13056" max="13056" width="12.85546875" style="1" customWidth="1"/>
    <col min="13057" max="13057" width="12.140625" style="1" bestFit="1" customWidth="1"/>
    <col min="13058" max="13058" width="12.5703125" style="1" customWidth="1"/>
    <col min="13059" max="13061" width="12.140625" style="1" bestFit="1" customWidth="1"/>
    <col min="13062" max="13062" width="12.28515625" style="1" bestFit="1" customWidth="1"/>
    <col min="13063" max="13065" width="12.140625" style="1" bestFit="1" customWidth="1"/>
    <col min="13066" max="13066" width="13.85546875" style="1" bestFit="1" customWidth="1"/>
    <col min="13067" max="13308" width="11.7109375" style="1"/>
    <col min="13309" max="13309" width="17.7109375" style="1" customWidth="1"/>
    <col min="13310" max="13310" width="13.85546875" style="1" bestFit="1" customWidth="1"/>
    <col min="13311" max="13311" width="12.42578125" style="1" customWidth="1"/>
    <col min="13312" max="13312" width="12.85546875" style="1" customWidth="1"/>
    <col min="13313" max="13313" width="12.140625" style="1" bestFit="1" customWidth="1"/>
    <col min="13314" max="13314" width="12.5703125" style="1" customWidth="1"/>
    <col min="13315" max="13317" width="12.140625" style="1" bestFit="1" customWidth="1"/>
    <col min="13318" max="13318" width="12.28515625" style="1" bestFit="1" customWidth="1"/>
    <col min="13319" max="13321" width="12.140625" style="1" bestFit="1" customWidth="1"/>
    <col min="13322" max="13322" width="13.85546875" style="1" bestFit="1" customWidth="1"/>
    <col min="13323" max="13564" width="11.7109375" style="1"/>
    <col min="13565" max="13565" width="17.7109375" style="1" customWidth="1"/>
    <col min="13566" max="13566" width="13.85546875" style="1" bestFit="1" customWidth="1"/>
    <col min="13567" max="13567" width="12.42578125" style="1" customWidth="1"/>
    <col min="13568" max="13568" width="12.85546875" style="1" customWidth="1"/>
    <col min="13569" max="13569" width="12.140625" style="1" bestFit="1" customWidth="1"/>
    <col min="13570" max="13570" width="12.5703125" style="1" customWidth="1"/>
    <col min="13571" max="13573" width="12.140625" style="1" bestFit="1" customWidth="1"/>
    <col min="13574" max="13574" width="12.28515625" style="1" bestFit="1" customWidth="1"/>
    <col min="13575" max="13577" width="12.140625" style="1" bestFit="1" customWidth="1"/>
    <col min="13578" max="13578" width="13.85546875" style="1" bestFit="1" customWidth="1"/>
    <col min="13579" max="13820" width="11.7109375" style="1"/>
    <col min="13821" max="13821" width="17.7109375" style="1" customWidth="1"/>
    <col min="13822" max="13822" width="13.85546875" style="1" bestFit="1" customWidth="1"/>
    <col min="13823" max="13823" width="12.42578125" style="1" customWidth="1"/>
    <col min="13824" max="13824" width="12.85546875" style="1" customWidth="1"/>
    <col min="13825" max="13825" width="12.140625" style="1" bestFit="1" customWidth="1"/>
    <col min="13826" max="13826" width="12.5703125" style="1" customWidth="1"/>
    <col min="13827" max="13829" width="12.140625" style="1" bestFit="1" customWidth="1"/>
    <col min="13830" max="13830" width="12.28515625" style="1" bestFit="1" customWidth="1"/>
    <col min="13831" max="13833" width="12.140625" style="1" bestFit="1" customWidth="1"/>
    <col min="13834" max="13834" width="13.85546875" style="1" bestFit="1" customWidth="1"/>
    <col min="13835" max="14076" width="11.7109375" style="1"/>
    <col min="14077" max="14077" width="17.7109375" style="1" customWidth="1"/>
    <col min="14078" max="14078" width="13.85546875" style="1" bestFit="1" customWidth="1"/>
    <col min="14079" max="14079" width="12.42578125" style="1" customWidth="1"/>
    <col min="14080" max="14080" width="12.85546875" style="1" customWidth="1"/>
    <col min="14081" max="14081" width="12.140625" style="1" bestFit="1" customWidth="1"/>
    <col min="14082" max="14082" width="12.5703125" style="1" customWidth="1"/>
    <col min="14083" max="14085" width="12.140625" style="1" bestFit="1" customWidth="1"/>
    <col min="14086" max="14086" width="12.28515625" style="1" bestFit="1" customWidth="1"/>
    <col min="14087" max="14089" width="12.140625" style="1" bestFit="1" customWidth="1"/>
    <col min="14090" max="14090" width="13.85546875" style="1" bestFit="1" customWidth="1"/>
    <col min="14091" max="14332" width="11.7109375" style="1"/>
    <col min="14333" max="14333" width="17.7109375" style="1" customWidth="1"/>
    <col min="14334" max="14334" width="13.85546875" style="1" bestFit="1" customWidth="1"/>
    <col min="14335" max="14335" width="12.42578125" style="1" customWidth="1"/>
    <col min="14336" max="14336" width="12.85546875" style="1" customWidth="1"/>
    <col min="14337" max="14337" width="12.140625" style="1" bestFit="1" customWidth="1"/>
    <col min="14338" max="14338" width="12.5703125" style="1" customWidth="1"/>
    <col min="14339" max="14341" width="12.140625" style="1" bestFit="1" customWidth="1"/>
    <col min="14342" max="14342" width="12.28515625" style="1" bestFit="1" customWidth="1"/>
    <col min="14343" max="14345" width="12.140625" style="1" bestFit="1" customWidth="1"/>
    <col min="14346" max="14346" width="13.85546875" style="1" bestFit="1" customWidth="1"/>
    <col min="14347" max="14588" width="11.7109375" style="1"/>
    <col min="14589" max="14589" width="17.7109375" style="1" customWidth="1"/>
    <col min="14590" max="14590" width="13.85546875" style="1" bestFit="1" customWidth="1"/>
    <col min="14591" max="14591" width="12.42578125" style="1" customWidth="1"/>
    <col min="14592" max="14592" width="12.85546875" style="1" customWidth="1"/>
    <col min="14593" max="14593" width="12.140625" style="1" bestFit="1" customWidth="1"/>
    <col min="14594" max="14594" width="12.5703125" style="1" customWidth="1"/>
    <col min="14595" max="14597" width="12.140625" style="1" bestFit="1" customWidth="1"/>
    <col min="14598" max="14598" width="12.28515625" style="1" bestFit="1" customWidth="1"/>
    <col min="14599" max="14601" width="12.140625" style="1" bestFit="1" customWidth="1"/>
    <col min="14602" max="14602" width="13.85546875" style="1" bestFit="1" customWidth="1"/>
    <col min="14603" max="14844" width="11.7109375" style="1"/>
    <col min="14845" max="14845" width="17.7109375" style="1" customWidth="1"/>
    <col min="14846" max="14846" width="13.85546875" style="1" bestFit="1" customWidth="1"/>
    <col min="14847" max="14847" width="12.42578125" style="1" customWidth="1"/>
    <col min="14848" max="14848" width="12.85546875" style="1" customWidth="1"/>
    <col min="14849" max="14849" width="12.140625" style="1" bestFit="1" customWidth="1"/>
    <col min="14850" max="14850" width="12.5703125" style="1" customWidth="1"/>
    <col min="14851" max="14853" width="12.140625" style="1" bestFit="1" customWidth="1"/>
    <col min="14854" max="14854" width="12.28515625" style="1" bestFit="1" customWidth="1"/>
    <col min="14855" max="14857" width="12.140625" style="1" bestFit="1" customWidth="1"/>
    <col min="14858" max="14858" width="13.85546875" style="1" bestFit="1" customWidth="1"/>
    <col min="14859" max="15100" width="11.7109375" style="1"/>
    <col min="15101" max="15101" width="17.7109375" style="1" customWidth="1"/>
    <col min="15102" max="15102" width="13.85546875" style="1" bestFit="1" customWidth="1"/>
    <col min="15103" max="15103" width="12.42578125" style="1" customWidth="1"/>
    <col min="15104" max="15104" width="12.85546875" style="1" customWidth="1"/>
    <col min="15105" max="15105" width="12.140625" style="1" bestFit="1" customWidth="1"/>
    <col min="15106" max="15106" width="12.5703125" style="1" customWidth="1"/>
    <col min="15107" max="15109" width="12.140625" style="1" bestFit="1" customWidth="1"/>
    <col min="15110" max="15110" width="12.28515625" style="1" bestFit="1" customWidth="1"/>
    <col min="15111" max="15113" width="12.140625" style="1" bestFit="1" customWidth="1"/>
    <col min="15114" max="15114" width="13.85546875" style="1" bestFit="1" customWidth="1"/>
    <col min="15115" max="15356" width="11.7109375" style="1"/>
    <col min="15357" max="15357" width="17.7109375" style="1" customWidth="1"/>
    <col min="15358" max="15358" width="13.85546875" style="1" bestFit="1" customWidth="1"/>
    <col min="15359" max="15359" width="12.42578125" style="1" customWidth="1"/>
    <col min="15360" max="15360" width="12.85546875" style="1" customWidth="1"/>
    <col min="15361" max="15361" width="12.140625" style="1" bestFit="1" customWidth="1"/>
    <col min="15362" max="15362" width="12.5703125" style="1" customWidth="1"/>
    <col min="15363" max="15365" width="12.140625" style="1" bestFit="1" customWidth="1"/>
    <col min="15366" max="15366" width="12.28515625" style="1" bestFit="1" customWidth="1"/>
    <col min="15367" max="15369" width="12.140625" style="1" bestFit="1" customWidth="1"/>
    <col min="15370" max="15370" width="13.85546875" style="1" bestFit="1" customWidth="1"/>
    <col min="15371" max="15612" width="11.7109375" style="1"/>
    <col min="15613" max="15613" width="17.7109375" style="1" customWidth="1"/>
    <col min="15614" max="15614" width="13.85546875" style="1" bestFit="1" customWidth="1"/>
    <col min="15615" max="15615" width="12.42578125" style="1" customWidth="1"/>
    <col min="15616" max="15616" width="12.85546875" style="1" customWidth="1"/>
    <col min="15617" max="15617" width="12.140625" style="1" bestFit="1" customWidth="1"/>
    <col min="15618" max="15618" width="12.5703125" style="1" customWidth="1"/>
    <col min="15619" max="15621" width="12.140625" style="1" bestFit="1" customWidth="1"/>
    <col min="15622" max="15622" width="12.28515625" style="1" bestFit="1" customWidth="1"/>
    <col min="15623" max="15625" width="12.140625" style="1" bestFit="1" customWidth="1"/>
    <col min="15626" max="15626" width="13.85546875" style="1" bestFit="1" customWidth="1"/>
    <col min="15627" max="15868" width="11.7109375" style="1"/>
    <col min="15869" max="15869" width="17.7109375" style="1" customWidth="1"/>
    <col min="15870" max="15870" width="13.85546875" style="1" bestFit="1" customWidth="1"/>
    <col min="15871" max="15871" width="12.42578125" style="1" customWidth="1"/>
    <col min="15872" max="15872" width="12.85546875" style="1" customWidth="1"/>
    <col min="15873" max="15873" width="12.140625" style="1" bestFit="1" customWidth="1"/>
    <col min="15874" max="15874" width="12.5703125" style="1" customWidth="1"/>
    <col min="15875" max="15877" width="12.140625" style="1" bestFit="1" customWidth="1"/>
    <col min="15878" max="15878" width="12.28515625" style="1" bestFit="1" customWidth="1"/>
    <col min="15879" max="15881" width="12.140625" style="1" bestFit="1" customWidth="1"/>
    <col min="15882" max="15882" width="13.85546875" style="1" bestFit="1" customWidth="1"/>
    <col min="15883" max="16124" width="11.7109375" style="1"/>
    <col min="16125" max="16125" width="17.7109375" style="1" customWidth="1"/>
    <col min="16126" max="16126" width="13.85546875" style="1" bestFit="1" customWidth="1"/>
    <col min="16127" max="16127" width="12.42578125" style="1" customWidth="1"/>
    <col min="16128" max="16128" width="12.85546875" style="1" customWidth="1"/>
    <col min="16129" max="16129" width="12.140625" style="1" bestFit="1" customWidth="1"/>
    <col min="16130" max="16130" width="12.5703125" style="1" customWidth="1"/>
    <col min="16131" max="16133" width="12.140625" style="1" bestFit="1" customWidth="1"/>
    <col min="16134" max="16134" width="12.28515625" style="1" bestFit="1" customWidth="1"/>
    <col min="16135" max="16137" width="12.140625" style="1" bestFit="1" customWidth="1"/>
    <col min="16138" max="16138" width="13.85546875" style="1" bestFit="1" customWidth="1"/>
    <col min="16139" max="16384" width="11.7109375" style="1"/>
  </cols>
  <sheetData>
    <row r="1" spans="1:70" ht="27" customHeight="1" x14ac:dyDescent="0.3">
      <c r="A1" s="4"/>
      <c r="B1" s="463" t="s">
        <v>23</v>
      </c>
      <c r="C1" s="463"/>
      <c r="D1" s="463"/>
      <c r="E1" s="463"/>
      <c r="F1" s="463"/>
      <c r="G1" s="463"/>
      <c r="H1" s="463"/>
      <c r="I1" s="463"/>
      <c r="J1" s="463"/>
      <c r="K1" s="463"/>
      <c r="L1" s="463"/>
      <c r="M1" s="463"/>
      <c r="N1" s="463"/>
      <c r="O1" s="409"/>
      <c r="P1" s="409"/>
      <c r="Q1" s="409"/>
      <c r="R1" s="409"/>
      <c r="S1" s="409"/>
      <c r="T1" s="409"/>
      <c r="U1" s="410"/>
      <c r="X1" s="100" t="s">
        <v>39</v>
      </c>
      <c r="Y1" s="100" t="s">
        <v>352</v>
      </c>
      <c r="Z1" s="100" t="s">
        <v>353</v>
      </c>
      <c r="AA1" s="100" t="s">
        <v>885</v>
      </c>
      <c r="AB1" s="100" t="s">
        <v>354</v>
      </c>
      <c r="AC1" s="100" t="s">
        <v>355</v>
      </c>
      <c r="AD1" s="100" t="s">
        <v>356</v>
      </c>
      <c r="AE1" s="100" t="s">
        <v>951</v>
      </c>
      <c r="AF1" s="113" t="s">
        <v>1033</v>
      </c>
      <c r="BR1" s="534"/>
    </row>
    <row r="2" spans="1:70" ht="27" customHeight="1" x14ac:dyDescent="0.3">
      <c r="A2" s="4"/>
      <c r="B2" s="464" t="s">
        <v>24</v>
      </c>
      <c r="C2" s="464"/>
      <c r="D2" s="464"/>
      <c r="E2" s="464"/>
      <c r="F2" s="464"/>
      <c r="G2" s="464"/>
      <c r="H2" s="464"/>
      <c r="I2" s="464"/>
      <c r="J2" s="464"/>
      <c r="K2" s="464"/>
      <c r="L2" s="464"/>
      <c r="M2" s="464"/>
      <c r="N2" s="464"/>
      <c r="O2" s="409"/>
      <c r="P2" s="409"/>
      <c r="Q2" s="409"/>
      <c r="R2" s="409"/>
      <c r="S2" s="409"/>
      <c r="T2" s="409"/>
      <c r="U2" s="410"/>
      <c r="X2" s="101" t="s">
        <v>224</v>
      </c>
      <c r="Y2" s="102">
        <v>2010</v>
      </c>
      <c r="Z2" s="100" t="s">
        <v>224</v>
      </c>
      <c r="AA2" s="103" t="s">
        <v>339</v>
      </c>
      <c r="AB2" s="100" t="s">
        <v>224</v>
      </c>
      <c r="AC2" s="102" t="s">
        <v>201</v>
      </c>
      <c r="AD2" s="102" t="s">
        <v>224</v>
      </c>
      <c r="AE2" s="103" t="s">
        <v>224</v>
      </c>
      <c r="AF2" s="113" t="s">
        <v>224</v>
      </c>
      <c r="BR2" s="534"/>
    </row>
    <row r="3" spans="1:70" ht="27" customHeight="1" x14ac:dyDescent="0.3">
      <c r="A3" s="4"/>
      <c r="B3" s="465" t="s">
        <v>1182</v>
      </c>
      <c r="C3" s="466"/>
      <c r="D3" s="466"/>
      <c r="E3" s="466"/>
      <c r="F3" s="467"/>
      <c r="G3" s="476"/>
      <c r="H3" s="476"/>
      <c r="I3" s="477"/>
      <c r="J3" s="477"/>
      <c r="K3" s="477"/>
      <c r="L3" s="477"/>
      <c r="M3" s="477"/>
      <c r="N3" s="477"/>
      <c r="O3" s="409"/>
      <c r="P3" s="409"/>
      <c r="Q3" s="409"/>
      <c r="R3" s="409"/>
      <c r="S3" s="409"/>
      <c r="T3" s="409"/>
      <c r="U3" s="410"/>
      <c r="X3" s="101" t="s">
        <v>359</v>
      </c>
      <c r="Y3" s="102">
        <v>2011</v>
      </c>
      <c r="Z3" s="103" t="s">
        <v>357</v>
      </c>
      <c r="AA3" s="103" t="s">
        <v>361</v>
      </c>
      <c r="AB3" s="102" t="s">
        <v>366</v>
      </c>
      <c r="AC3" s="102" t="s">
        <v>223</v>
      </c>
      <c r="AD3" s="105">
        <v>43101</v>
      </c>
      <c r="AE3" s="106" t="s">
        <v>362</v>
      </c>
      <c r="AF3" s="104" t="s">
        <v>969</v>
      </c>
      <c r="BR3" s="534"/>
    </row>
    <row r="4" spans="1:70" ht="27" customHeight="1" x14ac:dyDescent="0.3">
      <c r="A4" s="4"/>
      <c r="B4" s="468" t="s">
        <v>900</v>
      </c>
      <c r="C4" s="468"/>
      <c r="D4" s="468"/>
      <c r="E4" s="468"/>
      <c r="F4" s="468"/>
      <c r="G4" s="468"/>
      <c r="H4" s="468"/>
      <c r="I4" s="468"/>
      <c r="J4" s="468"/>
      <c r="K4" s="468"/>
      <c r="L4" s="468"/>
      <c r="M4" s="468"/>
      <c r="N4" s="468"/>
      <c r="O4" s="409"/>
      <c r="P4" s="409"/>
      <c r="Q4" s="409"/>
      <c r="R4" s="409"/>
      <c r="S4" s="409"/>
      <c r="T4" s="409"/>
      <c r="U4" s="410"/>
      <c r="X4" s="101" t="s">
        <v>363</v>
      </c>
      <c r="Y4" s="102">
        <v>2012</v>
      </c>
      <c r="Z4" s="103" t="s">
        <v>360</v>
      </c>
      <c r="AA4" s="103" t="s">
        <v>365</v>
      </c>
      <c r="AB4" s="102" t="s">
        <v>343</v>
      </c>
      <c r="AC4" s="102" t="s">
        <v>224</v>
      </c>
      <c r="AD4" s="105">
        <v>43465</v>
      </c>
      <c r="AE4" s="106" t="s">
        <v>347</v>
      </c>
      <c r="AF4" s="104" t="s">
        <v>337</v>
      </c>
      <c r="BR4" s="534"/>
    </row>
    <row r="5" spans="1:70" ht="27" customHeight="1" x14ac:dyDescent="0.3">
      <c r="A5" s="4"/>
      <c r="B5" s="443" t="s">
        <v>1180</v>
      </c>
      <c r="C5" s="444"/>
      <c r="D5" s="444"/>
      <c r="E5" s="444"/>
      <c r="F5" s="445" t="s">
        <v>1181</v>
      </c>
      <c r="G5" s="446"/>
      <c r="H5" s="446"/>
      <c r="I5" s="446"/>
      <c r="J5" s="446"/>
      <c r="K5" s="446"/>
      <c r="L5" s="446"/>
      <c r="M5" s="446"/>
      <c r="N5" s="447"/>
      <c r="O5" s="409"/>
      <c r="P5" s="409"/>
      <c r="Q5" s="409"/>
      <c r="R5" s="409"/>
      <c r="S5" s="409"/>
      <c r="T5" s="409"/>
      <c r="U5" s="410"/>
      <c r="X5" s="101" t="s">
        <v>367</v>
      </c>
      <c r="Y5" s="102">
        <v>2013</v>
      </c>
      <c r="Z5" s="103" t="s">
        <v>364</v>
      </c>
      <c r="AA5" s="102"/>
      <c r="AB5" s="102" t="s">
        <v>373</v>
      </c>
      <c r="AC5" s="102"/>
      <c r="AD5" s="102"/>
      <c r="AE5" s="106" t="s">
        <v>370</v>
      </c>
      <c r="AF5" s="104" t="s">
        <v>970</v>
      </c>
      <c r="BR5" s="534"/>
    </row>
    <row r="6" spans="1:70" ht="27" customHeight="1" x14ac:dyDescent="0.3">
      <c r="A6" s="4"/>
      <c r="B6" s="136" t="s">
        <v>877</v>
      </c>
      <c r="C6" s="469">
        <f ca="1">Computation!C6:D6</f>
        <v>43801</v>
      </c>
      <c r="D6" s="469"/>
      <c r="E6" s="470"/>
      <c r="F6" s="471"/>
      <c r="G6" s="471"/>
      <c r="H6" s="471"/>
      <c r="I6" s="471"/>
      <c r="J6" s="471"/>
      <c r="K6" s="472"/>
      <c r="L6" s="215" t="s">
        <v>1191</v>
      </c>
      <c r="M6" s="441"/>
      <c r="N6" s="441"/>
      <c r="O6" s="409"/>
      <c r="P6" s="409"/>
      <c r="Q6" s="409"/>
      <c r="R6" s="409"/>
      <c r="S6" s="409"/>
      <c r="T6" s="409"/>
      <c r="U6" s="410"/>
      <c r="X6" s="101" t="s">
        <v>371</v>
      </c>
      <c r="Y6" s="102">
        <v>2014</v>
      </c>
      <c r="Z6" s="103" t="s">
        <v>368</v>
      </c>
      <c r="AA6" s="101"/>
      <c r="AB6" s="102" t="s">
        <v>358</v>
      </c>
      <c r="AC6" s="101"/>
      <c r="AD6" s="102"/>
      <c r="AE6" s="106" t="s">
        <v>374</v>
      </c>
      <c r="AF6" s="104" t="s">
        <v>971</v>
      </c>
      <c r="BR6" s="534"/>
    </row>
    <row r="7" spans="1:70" ht="27" customHeight="1" x14ac:dyDescent="0.3">
      <c r="A7" s="4"/>
      <c r="B7" s="138" t="s">
        <v>1189</v>
      </c>
      <c r="C7" s="473"/>
      <c r="D7" s="474"/>
      <c r="E7" s="474"/>
      <c r="F7" s="474"/>
      <c r="G7" s="474"/>
      <c r="H7" s="474"/>
      <c r="I7" s="474"/>
      <c r="J7" s="474"/>
      <c r="K7" s="475"/>
      <c r="L7" s="205" t="s">
        <v>1190</v>
      </c>
      <c r="M7" s="441"/>
      <c r="N7" s="441"/>
      <c r="O7" s="409"/>
      <c r="P7" s="409"/>
      <c r="Q7" s="409"/>
      <c r="R7" s="409"/>
      <c r="S7" s="409"/>
      <c r="T7" s="409"/>
      <c r="U7" s="410"/>
      <c r="X7" s="101" t="s">
        <v>375</v>
      </c>
      <c r="Y7" s="102">
        <v>2015</v>
      </c>
      <c r="Z7" s="103" t="s">
        <v>372</v>
      </c>
      <c r="AA7" s="101"/>
      <c r="AB7" s="102" t="s">
        <v>369</v>
      </c>
      <c r="AC7" s="101"/>
      <c r="AD7" s="102"/>
      <c r="AE7" s="106" t="s">
        <v>377</v>
      </c>
      <c r="AF7" s="104" t="s">
        <v>972</v>
      </c>
      <c r="BR7" s="534"/>
    </row>
    <row r="8" spans="1:70" ht="27" customHeight="1" x14ac:dyDescent="0.3">
      <c r="A8" s="4"/>
      <c r="B8" s="138" t="s">
        <v>1188</v>
      </c>
      <c r="C8" s="473"/>
      <c r="D8" s="474"/>
      <c r="E8" s="474"/>
      <c r="F8" s="474"/>
      <c r="G8" s="474"/>
      <c r="H8" s="474"/>
      <c r="I8" s="474"/>
      <c r="J8" s="474"/>
      <c r="K8" s="475"/>
      <c r="L8" s="478" t="s">
        <v>898</v>
      </c>
      <c r="M8" s="479"/>
      <c r="N8" s="213" t="s">
        <v>226</v>
      </c>
      <c r="O8" s="409"/>
      <c r="P8" s="409"/>
      <c r="Q8" s="409"/>
      <c r="R8" s="409"/>
      <c r="S8" s="409"/>
      <c r="T8" s="409"/>
      <c r="U8" s="410"/>
      <c r="X8" s="101"/>
      <c r="Y8" s="102">
        <v>2016</v>
      </c>
      <c r="Z8" s="103" t="s">
        <v>376</v>
      </c>
      <c r="AA8" s="101"/>
      <c r="AB8" s="102"/>
      <c r="AC8" s="101"/>
      <c r="AD8" s="102"/>
      <c r="AE8" s="106"/>
      <c r="AF8" s="104" t="s">
        <v>973</v>
      </c>
      <c r="BR8" s="534"/>
    </row>
    <row r="9" spans="1:70" ht="27" customHeight="1" x14ac:dyDescent="0.3">
      <c r="A9" s="4"/>
      <c r="B9" s="138" t="s">
        <v>111</v>
      </c>
      <c r="C9" s="423"/>
      <c r="D9" s="423"/>
      <c r="E9" s="423"/>
      <c r="F9" s="423"/>
      <c r="G9" s="423"/>
      <c r="H9" s="423"/>
      <c r="I9" s="423"/>
      <c r="J9" s="423"/>
      <c r="K9" s="424"/>
      <c r="L9" s="428">
        <f>Computation!L9:N9</f>
        <v>0</v>
      </c>
      <c r="M9" s="429"/>
      <c r="N9" s="214">
        <f>IF(M6+M7=0,0,IF(L21&lt;1919/1/1,0,Computation!N9))</f>
        <v>0</v>
      </c>
      <c r="O9" s="409"/>
      <c r="P9" s="409"/>
      <c r="Q9" s="409"/>
      <c r="R9" s="409"/>
      <c r="S9" s="409"/>
      <c r="T9" s="409"/>
      <c r="U9" s="410"/>
      <c r="X9" s="101"/>
      <c r="Y9" s="102">
        <v>2017</v>
      </c>
      <c r="Z9" s="103" t="s">
        <v>378</v>
      </c>
      <c r="AA9" s="101"/>
      <c r="AB9" s="102"/>
      <c r="AC9" s="101"/>
      <c r="AD9" s="102"/>
      <c r="AE9" s="106" t="s">
        <v>380</v>
      </c>
      <c r="AF9" s="104" t="s">
        <v>974</v>
      </c>
      <c r="BR9" s="534"/>
    </row>
    <row r="10" spans="1:70" ht="27" customHeight="1" x14ac:dyDescent="0.3">
      <c r="A10" s="4"/>
      <c r="B10" s="425"/>
      <c r="C10" s="423"/>
      <c r="D10" s="423"/>
      <c r="E10" s="423"/>
      <c r="F10" s="423"/>
      <c r="G10" s="423"/>
      <c r="H10" s="423"/>
      <c r="I10" s="423"/>
      <c r="J10" s="423"/>
      <c r="K10" s="424"/>
      <c r="L10" s="205" t="s">
        <v>864</v>
      </c>
      <c r="M10" s="441"/>
      <c r="N10" s="441"/>
      <c r="O10" s="409"/>
      <c r="P10" s="409"/>
      <c r="Q10" s="409"/>
      <c r="R10" s="409"/>
      <c r="S10" s="409"/>
      <c r="T10" s="409"/>
      <c r="U10" s="410"/>
      <c r="X10" s="101"/>
      <c r="Y10" s="101"/>
      <c r="Z10" s="103" t="s">
        <v>379</v>
      </c>
      <c r="AA10" s="101"/>
      <c r="AB10" s="102"/>
      <c r="AC10" s="101"/>
      <c r="AD10" s="102"/>
      <c r="AE10" s="106" t="s">
        <v>382</v>
      </c>
      <c r="AF10" s="104" t="s">
        <v>975</v>
      </c>
      <c r="BR10" s="534"/>
    </row>
    <row r="11" spans="1:70" ht="27" customHeight="1" x14ac:dyDescent="0.3">
      <c r="A11" s="4"/>
      <c r="B11" s="425"/>
      <c r="C11" s="423"/>
      <c r="D11" s="423"/>
      <c r="E11" s="423"/>
      <c r="F11" s="423"/>
      <c r="G11" s="423"/>
      <c r="H11" s="423"/>
      <c r="I11" s="423"/>
      <c r="J11" s="423"/>
      <c r="K11" s="424"/>
      <c r="L11" s="442"/>
      <c r="M11" s="409"/>
      <c r="N11" s="409"/>
      <c r="O11" s="409"/>
      <c r="P11" s="409"/>
      <c r="Q11" s="409"/>
      <c r="R11" s="409"/>
      <c r="S11" s="409"/>
      <c r="T11" s="409"/>
      <c r="U11" s="410"/>
      <c r="X11" s="101"/>
      <c r="Y11" s="101"/>
      <c r="Z11" s="103" t="s">
        <v>381</v>
      </c>
      <c r="AA11" s="101"/>
      <c r="AB11" s="102"/>
      <c r="AC11" s="101"/>
      <c r="AD11" s="102"/>
      <c r="AE11" s="106" t="s">
        <v>384</v>
      </c>
      <c r="AF11" s="104" t="s">
        <v>976</v>
      </c>
      <c r="BR11" s="534"/>
    </row>
    <row r="12" spans="1:70" ht="27" customHeight="1" x14ac:dyDescent="0.3">
      <c r="A12" s="4"/>
      <c r="B12" s="451" t="s">
        <v>1184</v>
      </c>
      <c r="C12" s="452"/>
      <c r="D12" s="452"/>
      <c r="E12" s="452"/>
      <c r="F12" s="452"/>
      <c r="G12" s="452"/>
      <c r="H12" s="452"/>
      <c r="I12" s="452"/>
      <c r="J12" s="452"/>
      <c r="K12" s="282" t="s">
        <v>1182</v>
      </c>
      <c r="L12" s="426"/>
      <c r="M12" s="427"/>
      <c r="N12" s="427"/>
      <c r="O12" s="409"/>
      <c r="P12" s="409"/>
      <c r="Q12" s="409"/>
      <c r="R12" s="409"/>
      <c r="S12" s="409"/>
      <c r="T12" s="409"/>
      <c r="U12" s="410"/>
      <c r="X12" s="101"/>
      <c r="Y12" s="101"/>
      <c r="Z12" s="103" t="s">
        <v>383</v>
      </c>
      <c r="AA12" s="101"/>
      <c r="AB12" s="102"/>
      <c r="AC12" s="101"/>
      <c r="AD12" s="102"/>
      <c r="AE12" s="106" t="s">
        <v>386</v>
      </c>
      <c r="AF12" s="104" t="s">
        <v>977</v>
      </c>
      <c r="BR12" s="534"/>
    </row>
    <row r="13" spans="1:70" ht="27" customHeight="1" x14ac:dyDescent="0.3">
      <c r="A13" s="4"/>
      <c r="B13" s="451" t="s">
        <v>1185</v>
      </c>
      <c r="C13" s="452"/>
      <c r="D13" s="452"/>
      <c r="E13" s="452"/>
      <c r="F13" s="452"/>
      <c r="G13" s="452"/>
      <c r="H13" s="452"/>
      <c r="I13" s="452"/>
      <c r="J13" s="452"/>
      <c r="K13" s="282" t="s">
        <v>1182</v>
      </c>
      <c r="L13" s="426"/>
      <c r="M13" s="427"/>
      <c r="N13" s="427"/>
      <c r="O13" s="409"/>
      <c r="P13" s="409"/>
      <c r="Q13" s="409"/>
      <c r="R13" s="409"/>
      <c r="S13" s="409"/>
      <c r="T13" s="409"/>
      <c r="U13" s="410"/>
      <c r="X13" s="101"/>
      <c r="Y13" s="101"/>
      <c r="Z13" s="103" t="s">
        <v>385</v>
      </c>
      <c r="AA13" s="101"/>
      <c r="AB13" s="102"/>
      <c r="AC13" s="101"/>
      <c r="AD13" s="102"/>
      <c r="AE13" s="106" t="s">
        <v>388</v>
      </c>
      <c r="AF13" s="104" t="s">
        <v>978</v>
      </c>
      <c r="BR13" s="534"/>
    </row>
    <row r="14" spans="1:70" ht="27" customHeight="1" x14ac:dyDescent="0.3">
      <c r="A14" s="4"/>
      <c r="B14" s="528" t="s">
        <v>1186</v>
      </c>
      <c r="C14" s="529"/>
      <c r="D14" s="529"/>
      <c r="E14" s="529"/>
      <c r="F14" s="529"/>
      <c r="G14" s="529"/>
      <c r="H14" s="529"/>
      <c r="I14" s="529"/>
      <c r="J14" s="529"/>
      <c r="K14" s="282" t="s">
        <v>1182</v>
      </c>
      <c r="L14" s="426"/>
      <c r="M14" s="427"/>
      <c r="N14" s="427"/>
      <c r="O14" s="409"/>
      <c r="P14" s="409"/>
      <c r="Q14" s="409"/>
      <c r="R14" s="409"/>
      <c r="S14" s="409"/>
      <c r="T14" s="409"/>
      <c r="U14" s="410"/>
      <c r="X14" s="101"/>
      <c r="Y14" s="101"/>
      <c r="Z14" s="103" t="s">
        <v>387</v>
      </c>
      <c r="AA14" s="101"/>
      <c r="AB14" s="102"/>
      <c r="AC14" s="101"/>
      <c r="AD14" s="102"/>
      <c r="AE14" s="106"/>
      <c r="AF14" s="104" t="s">
        <v>979</v>
      </c>
      <c r="BR14" s="534"/>
    </row>
    <row r="15" spans="1:70" ht="27" customHeight="1" x14ac:dyDescent="0.3">
      <c r="A15" s="4"/>
      <c r="B15" s="418" t="s">
        <v>1195</v>
      </c>
      <c r="C15" s="418"/>
      <c r="D15" s="418"/>
      <c r="E15" s="418"/>
      <c r="F15" s="418"/>
      <c r="G15" s="418"/>
      <c r="H15" s="418"/>
      <c r="I15" s="418"/>
      <c r="J15" s="418"/>
      <c r="K15" s="431"/>
      <c r="L15" s="432"/>
      <c r="M15" s="433"/>
      <c r="N15" s="433"/>
      <c r="O15" s="409"/>
      <c r="P15" s="409"/>
      <c r="Q15" s="409"/>
      <c r="R15" s="409"/>
      <c r="S15" s="409"/>
      <c r="T15" s="409"/>
      <c r="U15" s="410"/>
      <c r="X15" s="101"/>
      <c r="Y15" s="101"/>
      <c r="Z15" s="103" t="s">
        <v>389</v>
      </c>
      <c r="AA15" s="101"/>
      <c r="AB15" s="102"/>
      <c r="AC15" s="101"/>
      <c r="AD15" s="102"/>
      <c r="AE15" s="106" t="s">
        <v>391</v>
      </c>
      <c r="AF15" s="104" t="s">
        <v>980</v>
      </c>
      <c r="BR15" s="534"/>
    </row>
    <row r="16" spans="1:70" ht="27" customHeight="1" x14ac:dyDescent="0.3">
      <c r="A16" s="4"/>
      <c r="B16" s="434" t="s">
        <v>1196</v>
      </c>
      <c r="C16" s="435"/>
      <c r="D16" s="435"/>
      <c r="E16" s="435"/>
      <c r="F16" s="435"/>
      <c r="G16" s="435"/>
      <c r="H16" s="435"/>
      <c r="I16" s="435"/>
      <c r="J16" s="435"/>
      <c r="K16" s="436"/>
      <c r="L16" s="439"/>
      <c r="M16" s="440"/>
      <c r="N16" s="212"/>
      <c r="O16" s="409"/>
      <c r="P16" s="409"/>
      <c r="Q16" s="409"/>
      <c r="R16" s="409"/>
      <c r="S16" s="409"/>
      <c r="T16" s="409"/>
      <c r="U16" s="410"/>
      <c r="X16" s="102"/>
      <c r="Y16" s="102"/>
      <c r="Z16" s="103" t="s">
        <v>390</v>
      </c>
      <c r="AA16" s="101"/>
      <c r="AB16" s="102"/>
      <c r="AC16" s="101"/>
      <c r="AD16" s="102"/>
      <c r="AE16" s="106" t="s">
        <v>393</v>
      </c>
      <c r="AF16" s="104" t="s">
        <v>981</v>
      </c>
      <c r="BR16" s="534"/>
    </row>
    <row r="17" spans="1:70" ht="27" customHeight="1" x14ac:dyDescent="0.3">
      <c r="A17" s="4"/>
      <c r="B17" s="484" t="s">
        <v>344</v>
      </c>
      <c r="C17" s="484"/>
      <c r="D17" s="484"/>
      <c r="E17" s="484"/>
      <c r="F17" s="484"/>
      <c r="G17" s="484"/>
      <c r="H17" s="484"/>
      <c r="I17" s="484"/>
      <c r="J17" s="484"/>
      <c r="K17" s="485"/>
      <c r="L17" s="426"/>
      <c r="M17" s="427"/>
      <c r="N17" s="427"/>
      <c r="O17" s="409"/>
      <c r="P17" s="409"/>
      <c r="Q17" s="409"/>
      <c r="R17" s="409"/>
      <c r="S17" s="409"/>
      <c r="T17" s="409"/>
      <c r="U17" s="410"/>
      <c r="X17" s="107"/>
      <c r="Y17" s="107"/>
      <c r="Z17" s="103" t="s">
        <v>392</v>
      </c>
      <c r="AA17" s="108"/>
      <c r="AB17" s="102"/>
      <c r="AC17" s="108"/>
      <c r="AD17" s="102"/>
      <c r="AE17" s="109" t="s">
        <v>395</v>
      </c>
      <c r="AF17" s="104" t="s">
        <v>982</v>
      </c>
      <c r="BR17" s="534"/>
    </row>
    <row r="18" spans="1:70" ht="27" customHeight="1" x14ac:dyDescent="0.3">
      <c r="A18" s="4"/>
      <c r="B18" s="434" t="s">
        <v>1192</v>
      </c>
      <c r="C18" s="435"/>
      <c r="D18" s="435"/>
      <c r="E18" s="435"/>
      <c r="F18" s="435"/>
      <c r="G18" s="435"/>
      <c r="H18" s="435"/>
      <c r="I18" s="435"/>
      <c r="J18" s="530"/>
      <c r="K18" s="282" t="s">
        <v>1182</v>
      </c>
      <c r="L18" s="426"/>
      <c r="M18" s="427"/>
      <c r="N18" s="427"/>
      <c r="O18" s="409"/>
      <c r="P18" s="409"/>
      <c r="Q18" s="409"/>
      <c r="R18" s="409"/>
      <c r="S18" s="409"/>
      <c r="T18" s="409"/>
      <c r="U18" s="410"/>
      <c r="X18" s="101"/>
      <c r="Y18" s="101"/>
      <c r="Z18" s="110" t="s">
        <v>394</v>
      </c>
      <c r="AA18" s="111"/>
      <c r="AB18" s="108"/>
      <c r="AC18" s="101"/>
      <c r="AD18" s="108"/>
      <c r="AE18" s="106" t="s">
        <v>397</v>
      </c>
      <c r="AF18" s="104" t="s">
        <v>983</v>
      </c>
      <c r="BR18" s="534"/>
    </row>
    <row r="19" spans="1:70" ht="27" customHeight="1" x14ac:dyDescent="0.3">
      <c r="A19" s="4"/>
      <c r="B19" s="480" t="s">
        <v>346</v>
      </c>
      <c r="C19" s="480"/>
      <c r="D19" s="480"/>
      <c r="E19" s="480"/>
      <c r="F19" s="480"/>
      <c r="G19" s="480"/>
      <c r="H19" s="480"/>
      <c r="I19" s="480"/>
      <c r="J19" s="480"/>
      <c r="K19" s="481"/>
      <c r="L19" s="426"/>
      <c r="M19" s="427"/>
      <c r="N19" s="427"/>
      <c r="O19" s="409"/>
      <c r="P19" s="409"/>
      <c r="Q19" s="409"/>
      <c r="R19" s="409"/>
      <c r="S19" s="409"/>
      <c r="T19" s="409"/>
      <c r="U19" s="410"/>
      <c r="X19" s="101"/>
      <c r="Y19" s="101"/>
      <c r="Z19" s="103" t="s">
        <v>396</v>
      </c>
      <c r="AA19" s="101"/>
      <c r="AB19" s="102"/>
      <c r="AC19" s="101"/>
      <c r="AD19" s="102"/>
      <c r="AE19" s="106" t="s">
        <v>399</v>
      </c>
      <c r="AF19" s="104" t="s">
        <v>984</v>
      </c>
      <c r="BR19" s="534"/>
    </row>
    <row r="20" spans="1:70" ht="27" customHeight="1" x14ac:dyDescent="0.3">
      <c r="A20" s="4"/>
      <c r="B20" s="480" t="s">
        <v>348</v>
      </c>
      <c r="C20" s="480"/>
      <c r="D20" s="480"/>
      <c r="E20" s="480"/>
      <c r="F20" s="480"/>
      <c r="G20" s="480"/>
      <c r="H20" s="480"/>
      <c r="I20" s="480"/>
      <c r="J20" s="480"/>
      <c r="K20" s="481"/>
      <c r="L20" s="482"/>
      <c r="M20" s="483"/>
      <c r="N20" s="483"/>
      <c r="O20" s="409"/>
      <c r="P20" s="409"/>
      <c r="Q20" s="409"/>
      <c r="R20" s="409"/>
      <c r="S20" s="409"/>
      <c r="T20" s="409"/>
      <c r="U20" s="410"/>
      <c r="X20" s="101"/>
      <c r="Y20" s="101"/>
      <c r="Z20" s="103" t="s">
        <v>398</v>
      </c>
      <c r="AA20" s="101"/>
      <c r="AB20" s="102"/>
      <c r="AC20" s="101"/>
      <c r="AD20" s="102"/>
      <c r="AE20" s="106" t="s">
        <v>401</v>
      </c>
      <c r="AF20" s="104" t="s">
        <v>985</v>
      </c>
      <c r="BR20" s="534"/>
    </row>
    <row r="21" spans="1:70" ht="27" customHeight="1" x14ac:dyDescent="0.3">
      <c r="A21" s="4"/>
      <c r="B21" s="434" t="s">
        <v>1187</v>
      </c>
      <c r="C21" s="435"/>
      <c r="D21" s="435"/>
      <c r="E21" s="435"/>
      <c r="F21" s="435"/>
      <c r="G21" s="435"/>
      <c r="H21" s="435"/>
      <c r="I21" s="435"/>
      <c r="J21" s="530"/>
      <c r="K21" s="282" t="s">
        <v>1182</v>
      </c>
      <c r="L21" s="482"/>
      <c r="M21" s="483"/>
      <c r="N21" s="483"/>
      <c r="O21" s="409"/>
      <c r="P21" s="409"/>
      <c r="Q21" s="409"/>
      <c r="R21" s="409"/>
      <c r="S21" s="409"/>
      <c r="T21" s="409"/>
      <c r="U21" s="410"/>
      <c r="X21" s="112"/>
      <c r="Y21" s="112"/>
      <c r="Z21" s="103" t="s">
        <v>400</v>
      </c>
      <c r="AA21" s="101"/>
      <c r="AB21" s="102"/>
      <c r="AC21" s="101"/>
      <c r="AD21" s="102"/>
      <c r="AE21" s="106" t="s">
        <v>403</v>
      </c>
      <c r="AF21" s="104" t="s">
        <v>986</v>
      </c>
      <c r="BR21" s="534"/>
    </row>
    <row r="22" spans="1:70" ht="27" customHeight="1" x14ac:dyDescent="0.3">
      <c r="A22" s="4"/>
      <c r="B22" s="434" t="s">
        <v>350</v>
      </c>
      <c r="C22" s="435"/>
      <c r="D22" s="435"/>
      <c r="E22" s="435"/>
      <c r="F22" s="435"/>
      <c r="G22" s="435"/>
      <c r="H22" s="435"/>
      <c r="I22" s="435"/>
      <c r="J22" s="435"/>
      <c r="K22" s="436"/>
      <c r="L22" s="426"/>
      <c r="M22" s="427"/>
      <c r="N22" s="427"/>
      <c r="O22" s="409"/>
      <c r="P22" s="409"/>
      <c r="Q22" s="409"/>
      <c r="R22" s="409"/>
      <c r="S22" s="409"/>
      <c r="T22" s="409"/>
      <c r="U22" s="410"/>
      <c r="X22" s="101"/>
      <c r="Y22" s="101"/>
      <c r="Z22" s="103" t="s">
        <v>402</v>
      </c>
      <c r="AA22" s="112"/>
      <c r="AB22" s="102"/>
      <c r="AC22" s="112"/>
      <c r="AD22" s="102"/>
      <c r="AE22" s="106" t="s">
        <v>25</v>
      </c>
      <c r="AF22" s="104" t="s">
        <v>987</v>
      </c>
      <c r="BR22" s="534"/>
    </row>
    <row r="23" spans="1:70" ht="27" customHeight="1" x14ac:dyDescent="0.3">
      <c r="A23" s="4"/>
      <c r="B23" s="484" t="s">
        <v>1197</v>
      </c>
      <c r="C23" s="484"/>
      <c r="D23" s="484"/>
      <c r="E23" s="484"/>
      <c r="F23" s="484"/>
      <c r="G23" s="484"/>
      <c r="H23" s="484"/>
      <c r="I23" s="484"/>
      <c r="J23" s="484"/>
      <c r="K23" s="485"/>
      <c r="L23" s="426"/>
      <c r="M23" s="427"/>
      <c r="N23" s="427"/>
      <c r="O23" s="409"/>
      <c r="P23" s="409"/>
      <c r="Q23" s="409"/>
      <c r="R23" s="409"/>
      <c r="S23" s="409"/>
      <c r="T23" s="409"/>
      <c r="U23" s="410"/>
      <c r="X23" s="101"/>
      <c r="Y23" s="101"/>
      <c r="Z23" s="103" t="s">
        <v>404</v>
      </c>
      <c r="AA23" s="101"/>
      <c r="AB23" s="102"/>
      <c r="AC23" s="101"/>
      <c r="AD23" s="102"/>
      <c r="AE23" s="106" t="s">
        <v>406</v>
      </c>
      <c r="AF23" s="104" t="s">
        <v>988</v>
      </c>
      <c r="BR23" s="534"/>
    </row>
    <row r="24" spans="1:70" ht="27" customHeight="1" x14ac:dyDescent="0.3">
      <c r="A24" s="4"/>
      <c r="B24" s="448" t="s">
        <v>1179</v>
      </c>
      <c r="C24" s="449"/>
      <c r="D24" s="449"/>
      <c r="E24" s="449"/>
      <c r="F24" s="449"/>
      <c r="G24" s="449"/>
      <c r="H24" s="449" t="s">
        <v>1194</v>
      </c>
      <c r="I24" s="449"/>
      <c r="J24" s="449"/>
      <c r="K24" s="449"/>
      <c r="L24" s="449"/>
      <c r="M24" s="449"/>
      <c r="N24" s="450"/>
      <c r="O24" s="409"/>
      <c r="P24" s="409"/>
      <c r="Q24" s="409"/>
      <c r="R24" s="409"/>
      <c r="S24" s="409"/>
      <c r="T24" s="409"/>
      <c r="U24" s="410"/>
      <c r="X24" s="101"/>
      <c r="Y24" s="101"/>
      <c r="Z24" s="103" t="s">
        <v>405</v>
      </c>
      <c r="AA24" s="101"/>
      <c r="AB24" s="102"/>
      <c r="AC24" s="101"/>
      <c r="AD24" s="102"/>
      <c r="AE24" s="106" t="s">
        <v>408</v>
      </c>
      <c r="AF24" s="104" t="s">
        <v>989</v>
      </c>
      <c r="BR24" s="534"/>
    </row>
    <row r="25" spans="1:70" ht="27" customHeight="1" x14ac:dyDescent="0.3">
      <c r="A25" s="4"/>
      <c r="B25" s="419" t="s">
        <v>1078</v>
      </c>
      <c r="C25" s="419"/>
      <c r="D25" s="419"/>
      <c r="E25" s="419"/>
      <c r="F25" s="419"/>
      <c r="G25" s="419"/>
      <c r="H25" s="419"/>
      <c r="I25" s="419"/>
      <c r="J25" s="419"/>
      <c r="K25" s="419"/>
      <c r="L25" s="419"/>
      <c r="M25" s="419"/>
      <c r="N25" s="419"/>
      <c r="O25" s="409"/>
      <c r="P25" s="409"/>
      <c r="Q25" s="409"/>
      <c r="R25" s="409"/>
      <c r="S25" s="409"/>
      <c r="T25" s="409"/>
      <c r="U25" s="410"/>
      <c r="X25" s="101"/>
      <c r="Y25" s="101"/>
      <c r="Z25" s="103" t="s">
        <v>407</v>
      </c>
      <c r="AA25" s="101"/>
      <c r="AB25" s="102"/>
      <c r="AC25" s="101"/>
      <c r="AD25" s="102"/>
      <c r="AE25" s="106" t="s">
        <v>410</v>
      </c>
      <c r="AF25" s="104" t="s">
        <v>990</v>
      </c>
      <c r="BR25" s="534"/>
    </row>
    <row r="26" spans="1:70" ht="27" customHeight="1" x14ac:dyDescent="0.3">
      <c r="A26" s="4"/>
      <c r="B26" s="460" t="s">
        <v>878</v>
      </c>
      <c r="C26" s="460"/>
      <c r="D26" s="460"/>
      <c r="E26" s="460"/>
      <c r="F26" s="460"/>
      <c r="G26" s="460"/>
      <c r="H26" s="460"/>
      <c r="I26" s="460"/>
      <c r="J26" s="460"/>
      <c r="K26" s="460"/>
      <c r="L26" s="460"/>
      <c r="M26" s="460"/>
      <c r="N26" s="460"/>
      <c r="O26" s="409"/>
      <c r="P26" s="409"/>
      <c r="Q26" s="409"/>
      <c r="R26" s="409"/>
      <c r="S26" s="409"/>
      <c r="T26" s="409"/>
      <c r="U26" s="410"/>
      <c r="X26" s="101"/>
      <c r="Y26" s="101"/>
      <c r="Z26" s="103" t="s">
        <v>409</v>
      </c>
      <c r="AA26" s="101"/>
      <c r="AB26" s="102"/>
      <c r="AC26" s="101"/>
      <c r="AD26" s="102"/>
      <c r="AE26" s="106" t="s">
        <v>412</v>
      </c>
      <c r="AF26" s="104" t="s">
        <v>991</v>
      </c>
      <c r="BR26" s="535"/>
    </row>
    <row r="27" spans="1:70" ht="33.75" customHeight="1" x14ac:dyDescent="0.3">
      <c r="A27" s="4"/>
      <c r="B27" s="437" t="s">
        <v>114</v>
      </c>
      <c r="C27" s="437"/>
      <c r="D27" s="140" t="s">
        <v>116</v>
      </c>
      <c r="E27" s="437" t="s">
        <v>117</v>
      </c>
      <c r="F27" s="437"/>
      <c r="G27" s="438" t="s">
        <v>869</v>
      </c>
      <c r="H27" s="438"/>
      <c r="I27" s="135" t="s">
        <v>118</v>
      </c>
      <c r="J27" s="438" t="s">
        <v>868</v>
      </c>
      <c r="K27" s="438"/>
      <c r="L27" s="438" t="s">
        <v>870</v>
      </c>
      <c r="M27" s="438"/>
      <c r="N27" s="99" t="s">
        <v>203</v>
      </c>
      <c r="O27" s="117" t="s">
        <v>865</v>
      </c>
      <c r="P27" s="117" t="s">
        <v>866</v>
      </c>
      <c r="Q27" s="117" t="s">
        <v>867</v>
      </c>
      <c r="R27" s="117" t="s">
        <v>897</v>
      </c>
      <c r="S27" s="99" t="s">
        <v>912</v>
      </c>
      <c r="T27" s="118" t="s">
        <v>945</v>
      </c>
      <c r="U27" s="141" t="s">
        <v>946</v>
      </c>
      <c r="V27" s="93"/>
      <c r="X27" s="101"/>
      <c r="Y27" s="101"/>
      <c r="Z27" s="103" t="s">
        <v>411</v>
      </c>
      <c r="AA27" s="101"/>
      <c r="AB27" s="102"/>
      <c r="AC27" s="101"/>
      <c r="AD27" s="102"/>
      <c r="AE27" s="106" t="s">
        <v>413</v>
      </c>
      <c r="AF27" s="104" t="s">
        <v>992</v>
      </c>
      <c r="BR27" s="211" t="s">
        <v>1178</v>
      </c>
    </row>
    <row r="28" spans="1:70" ht="27" customHeight="1" x14ac:dyDescent="0.3">
      <c r="A28" s="4"/>
      <c r="B28" s="457"/>
      <c r="C28" s="458"/>
      <c r="D28" s="142"/>
      <c r="E28" s="453"/>
      <c r="F28" s="454"/>
      <c r="G28" s="455"/>
      <c r="H28" s="456"/>
      <c r="I28" s="184"/>
      <c r="J28" s="455"/>
      <c r="K28" s="456"/>
      <c r="L28" s="455"/>
      <c r="M28" s="456"/>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0" ht="27" customHeight="1" x14ac:dyDescent="0.3">
      <c r="A29" s="4"/>
      <c r="B29" s="457"/>
      <c r="C29" s="458"/>
      <c r="D29" s="142"/>
      <c r="E29" s="453"/>
      <c r="F29" s="454"/>
      <c r="G29" s="455"/>
      <c r="H29" s="456"/>
      <c r="I29" s="184"/>
      <c r="J29" s="455"/>
      <c r="K29" s="456"/>
      <c r="L29" s="455"/>
      <c r="M29" s="456"/>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0" ht="27" customHeight="1" x14ac:dyDescent="0.3">
      <c r="A30" s="4"/>
      <c r="B30" s="457"/>
      <c r="C30" s="458"/>
      <c r="D30" s="142"/>
      <c r="E30" s="453"/>
      <c r="F30" s="454"/>
      <c r="G30" s="455"/>
      <c r="H30" s="456"/>
      <c r="I30" s="184"/>
      <c r="J30" s="455"/>
      <c r="K30" s="456"/>
      <c r="L30" s="455"/>
      <c r="M30" s="456"/>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0" ht="27" customHeight="1" x14ac:dyDescent="0.3">
      <c r="A31" s="4"/>
      <c r="B31" s="457"/>
      <c r="C31" s="458"/>
      <c r="D31" s="142"/>
      <c r="E31" s="453"/>
      <c r="F31" s="454"/>
      <c r="G31" s="455"/>
      <c r="H31" s="456"/>
      <c r="I31" s="184"/>
      <c r="J31" s="455"/>
      <c r="K31" s="456"/>
      <c r="L31" s="455"/>
      <c r="M31" s="456"/>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0" ht="27" customHeight="1" x14ac:dyDescent="0.3">
      <c r="A32" s="4"/>
      <c r="B32" s="169" t="s">
        <v>115</v>
      </c>
      <c r="C32" s="486" t="s">
        <v>1140</v>
      </c>
      <c r="D32" s="487"/>
      <c r="E32" s="487"/>
      <c r="F32" s="488"/>
      <c r="G32" s="459">
        <f>Computation!G32:H32</f>
        <v>0</v>
      </c>
      <c r="H32" s="459"/>
      <c r="I32" s="90">
        <f>Computation!I32</f>
        <v>0</v>
      </c>
      <c r="J32" s="459">
        <f>Computation!J32:K32</f>
        <v>0</v>
      </c>
      <c r="K32" s="459"/>
      <c r="L32" s="459">
        <f>Computation!L32:M32</f>
        <v>0</v>
      </c>
      <c r="M32" s="459"/>
      <c r="N32" s="91">
        <f>Computation!N32</f>
        <v>0</v>
      </c>
      <c r="O32" s="216">
        <f>Computation!O32</f>
        <v>0</v>
      </c>
      <c r="P32" s="216">
        <f>Computation!P32</f>
        <v>0</v>
      </c>
      <c r="Q32" s="216">
        <f>Computation!Q32</f>
        <v>0</v>
      </c>
      <c r="R32" s="216">
        <f>Computation!R32</f>
        <v>0</v>
      </c>
      <c r="S32" s="216">
        <f>Computation!S32</f>
        <v>0</v>
      </c>
      <c r="T32" s="216">
        <f>Computation!T32</f>
        <v>0</v>
      </c>
      <c r="U32" s="216">
        <f>Computation!T38</f>
        <v>0</v>
      </c>
      <c r="V32" s="216" t="str">
        <f>Computation!U38</f>
        <v>Gross Up 3</v>
      </c>
      <c r="W32" s="216">
        <f>Computation!V38</f>
        <v>0</v>
      </c>
      <c r="X32" s="216">
        <f>Computation!W38</f>
        <v>0</v>
      </c>
      <c r="Y32" s="216">
        <f>Computation!X38</f>
        <v>0</v>
      </c>
      <c r="Z32" s="216">
        <f>Computation!Y38</f>
        <v>0</v>
      </c>
      <c r="AA32" s="216">
        <f>Computation!Z38</f>
        <v>0</v>
      </c>
      <c r="AB32" s="216">
        <f>Computation!AA38</f>
        <v>0</v>
      </c>
      <c r="AC32" s="216">
        <f>Computation!AB38</f>
        <v>0</v>
      </c>
      <c r="AD32" s="216">
        <f>Computation!AC38</f>
        <v>0</v>
      </c>
      <c r="AE32" s="216">
        <f>Computation!AD38</f>
        <v>0</v>
      </c>
      <c r="AF32" s="216">
        <f>Computation!AE38</f>
        <v>0</v>
      </c>
      <c r="AG32" s="216">
        <f>Computation!AF38</f>
        <v>0</v>
      </c>
      <c r="AH32" s="216">
        <f>Computation!AG38</f>
        <v>0</v>
      </c>
      <c r="AI32" s="216">
        <f>Computation!AH38</f>
        <v>0</v>
      </c>
      <c r="AJ32" s="216">
        <f>Computation!AI38</f>
        <v>0</v>
      </c>
      <c r="AK32" s="216">
        <f>Computation!AJ38</f>
        <v>0</v>
      </c>
      <c r="AL32" s="216">
        <f>Computation!AK38</f>
        <v>0</v>
      </c>
      <c r="AM32" s="216">
        <f>Computation!AL38</f>
        <v>0</v>
      </c>
      <c r="AN32" s="216">
        <f>Computation!AM38</f>
        <v>0</v>
      </c>
      <c r="AO32" s="216">
        <f>Computation!AN38</f>
        <v>0</v>
      </c>
      <c r="AP32" s="216">
        <f>Computation!AO38</f>
        <v>0</v>
      </c>
      <c r="AQ32" s="216">
        <f>Computation!AP38</f>
        <v>0</v>
      </c>
      <c r="AR32" s="216">
        <f>Computation!AQ38</f>
        <v>0</v>
      </c>
      <c r="AS32" s="216">
        <f>Computation!AR38</f>
        <v>0</v>
      </c>
      <c r="AT32" s="216">
        <f>Computation!AS38</f>
        <v>0</v>
      </c>
      <c r="AU32" s="216">
        <f>Computation!AT38</f>
        <v>0</v>
      </c>
      <c r="AV32" s="216">
        <f>Computation!AU38</f>
        <v>0</v>
      </c>
      <c r="AW32" s="216">
        <f>Computation!AV38</f>
        <v>0</v>
      </c>
      <c r="AX32" s="216">
        <f>Computation!AW38</f>
        <v>0</v>
      </c>
      <c r="AY32" s="216">
        <f>Computation!AX38</f>
        <v>0</v>
      </c>
      <c r="AZ32" s="216">
        <f>Computation!AY38</f>
        <v>0</v>
      </c>
      <c r="BA32" s="216">
        <f>Computation!AZ38</f>
        <v>0</v>
      </c>
      <c r="BB32" s="216">
        <f>Computation!BA38</f>
        <v>0</v>
      </c>
      <c r="BC32" s="216">
        <f>Computation!BB38</f>
        <v>0</v>
      </c>
      <c r="BD32" s="216">
        <f>Computation!BC38</f>
        <v>0</v>
      </c>
      <c r="BE32" s="216">
        <f>Computation!BD38</f>
        <v>0</v>
      </c>
      <c r="BF32" s="216">
        <f>Computation!BE38</f>
        <v>0</v>
      </c>
      <c r="BG32" s="216">
        <f>Computation!BF38</f>
        <v>0</v>
      </c>
      <c r="BH32" s="216">
        <f>Computation!BG38</f>
        <v>0</v>
      </c>
      <c r="BI32" s="216">
        <f>Computation!BH38</f>
        <v>0</v>
      </c>
      <c r="BJ32" s="216">
        <f>Computation!BI38</f>
        <v>0</v>
      </c>
      <c r="BK32" s="216">
        <f>Computation!BJ38</f>
        <v>0</v>
      </c>
      <c r="BL32" s="216">
        <f>Computation!BK38</f>
        <v>0</v>
      </c>
      <c r="BM32" s="216">
        <f>Computation!BL38</f>
        <v>0</v>
      </c>
      <c r="BN32" s="216">
        <f>Computation!BM38</f>
        <v>0</v>
      </c>
      <c r="BO32" s="216">
        <f>Computation!BN38</f>
        <v>0</v>
      </c>
      <c r="BP32" s="216">
        <f>Computation!BO38</f>
        <v>0</v>
      </c>
      <c r="BQ32" s="216">
        <f>Computation!BP38</f>
        <v>0</v>
      </c>
      <c r="BR32" s="216">
        <f>Computation!Q38</f>
        <v>0</v>
      </c>
    </row>
    <row r="33" spans="1:70" ht="27" customHeight="1" x14ac:dyDescent="0.3">
      <c r="A33" s="4"/>
      <c r="B33" s="460" t="s">
        <v>119</v>
      </c>
      <c r="C33" s="460"/>
      <c r="D33" s="460"/>
      <c r="E33" s="460"/>
      <c r="F33" s="460"/>
      <c r="G33" s="460"/>
      <c r="H33" s="460"/>
      <c r="I33" s="460"/>
      <c r="J33" s="460"/>
      <c r="K33" s="460"/>
      <c r="L33" s="460"/>
      <c r="M33" s="460"/>
      <c r="N33" s="460"/>
      <c r="O33" s="411"/>
      <c r="P33" s="416" t="s">
        <v>916</v>
      </c>
      <c r="Q33" s="416"/>
      <c r="R33" s="416"/>
      <c r="S33" s="413"/>
      <c r="T33" s="413"/>
      <c r="U33" s="413"/>
      <c r="V33" s="217"/>
      <c r="W33" s="217"/>
      <c r="X33" s="218"/>
      <c r="Y33" s="218"/>
      <c r="Z33" s="219" t="s">
        <v>414</v>
      </c>
      <c r="AA33" s="218"/>
      <c r="AB33" s="220"/>
      <c r="AC33" s="218"/>
      <c r="AD33" s="220"/>
      <c r="AE33" s="221" t="s">
        <v>416</v>
      </c>
      <c r="AF33" s="222" t="s">
        <v>993</v>
      </c>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531"/>
    </row>
    <row r="34" spans="1:70" ht="27" customHeight="1" x14ac:dyDescent="0.3">
      <c r="A34" s="4"/>
      <c r="B34" s="437" t="s">
        <v>120</v>
      </c>
      <c r="C34" s="437"/>
      <c r="D34" s="437"/>
      <c r="E34" s="437" t="s">
        <v>123</v>
      </c>
      <c r="F34" s="437"/>
      <c r="G34" s="437" t="s">
        <v>121</v>
      </c>
      <c r="H34" s="437"/>
      <c r="I34" s="437"/>
      <c r="J34" s="437"/>
      <c r="K34" s="437"/>
      <c r="L34" s="437" t="s">
        <v>122</v>
      </c>
      <c r="M34" s="437"/>
      <c r="N34" s="143" t="s">
        <v>202</v>
      </c>
      <c r="O34" s="412"/>
      <c r="P34" s="408" t="s">
        <v>944</v>
      </c>
      <c r="Q34" s="408"/>
      <c r="R34" s="408"/>
      <c r="S34" s="414"/>
      <c r="T34" s="414"/>
      <c r="U34" s="414"/>
      <c r="V34" s="223"/>
      <c r="W34" s="223"/>
      <c r="X34" s="224"/>
      <c r="Y34" s="224"/>
      <c r="Z34" s="225" t="s">
        <v>415</v>
      </c>
      <c r="AA34" s="224"/>
      <c r="AB34" s="226"/>
      <c r="AC34" s="224"/>
      <c r="AD34" s="226"/>
      <c r="AE34" s="227" t="s">
        <v>418</v>
      </c>
      <c r="AF34" s="228" t="s">
        <v>994</v>
      </c>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532"/>
    </row>
    <row r="35" spans="1:70" ht="27" customHeight="1" x14ac:dyDescent="0.3">
      <c r="A35" s="4"/>
      <c r="B35" s="430"/>
      <c r="C35" s="430"/>
      <c r="D35" s="430"/>
      <c r="E35" s="430"/>
      <c r="F35" s="430"/>
      <c r="G35" s="433"/>
      <c r="H35" s="433"/>
      <c r="I35" s="433"/>
      <c r="J35" s="433"/>
      <c r="K35" s="433"/>
      <c r="L35" s="489"/>
      <c r="M35" s="489"/>
      <c r="N35" s="9"/>
      <c r="O35" s="234"/>
      <c r="P35" s="236"/>
      <c r="Q35" s="236"/>
      <c r="R35" s="236"/>
      <c r="S35" s="236"/>
      <c r="T35" s="236"/>
      <c r="U35" s="236"/>
      <c r="V35" s="223"/>
      <c r="W35" s="223"/>
      <c r="X35" s="224"/>
      <c r="Y35" s="224"/>
      <c r="Z35" s="225" t="s">
        <v>417</v>
      </c>
      <c r="AA35" s="224"/>
      <c r="AB35" s="226"/>
      <c r="AC35" s="224"/>
      <c r="AD35" s="226"/>
      <c r="AE35" s="227" t="s">
        <v>420</v>
      </c>
      <c r="AF35" s="228" t="s">
        <v>995</v>
      </c>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532"/>
    </row>
    <row r="36" spans="1:70" ht="27" customHeight="1" x14ac:dyDescent="0.3">
      <c r="A36" s="4"/>
      <c r="B36" s="430"/>
      <c r="C36" s="430"/>
      <c r="D36" s="430"/>
      <c r="E36" s="430"/>
      <c r="F36" s="430"/>
      <c r="G36" s="433"/>
      <c r="H36" s="433"/>
      <c r="I36" s="433"/>
      <c r="J36" s="433"/>
      <c r="K36" s="433"/>
      <c r="L36" s="489"/>
      <c r="M36" s="489"/>
      <c r="N36" s="9"/>
      <c r="O36" s="234"/>
      <c r="P36" s="236"/>
      <c r="Q36" s="236"/>
      <c r="R36" s="236"/>
      <c r="S36" s="236"/>
      <c r="T36" s="236"/>
      <c r="U36" s="236"/>
      <c r="V36" s="223"/>
      <c r="W36" s="223"/>
      <c r="X36" s="224"/>
      <c r="Y36" s="224"/>
      <c r="Z36" s="225" t="s">
        <v>419</v>
      </c>
      <c r="AA36" s="224"/>
      <c r="AB36" s="226"/>
      <c r="AC36" s="224"/>
      <c r="AD36" s="226"/>
      <c r="AE36" s="227" t="s">
        <v>422</v>
      </c>
      <c r="AF36" s="228" t="s">
        <v>996</v>
      </c>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532"/>
    </row>
    <row r="37" spans="1:70" ht="27" customHeight="1" x14ac:dyDescent="0.3">
      <c r="A37" s="4"/>
      <c r="B37" s="144" t="s">
        <v>115</v>
      </c>
      <c r="C37" s="462"/>
      <c r="D37" s="462"/>
      <c r="E37" s="462"/>
      <c r="F37" s="462"/>
      <c r="G37" s="462"/>
      <c r="H37" s="462"/>
      <c r="I37" s="462"/>
      <c r="J37" s="462"/>
      <c r="K37" s="462"/>
      <c r="L37" s="459">
        <f>Computation!L37:M37</f>
        <v>0</v>
      </c>
      <c r="M37" s="459"/>
      <c r="N37" s="91">
        <f>SUM(N35:N36)</f>
        <v>0</v>
      </c>
      <c r="O37" s="234"/>
      <c r="P37" s="236"/>
      <c r="Q37" s="236"/>
      <c r="R37" s="236"/>
      <c r="S37" s="236"/>
      <c r="T37" s="236"/>
      <c r="U37" s="236"/>
      <c r="V37" s="223"/>
      <c r="W37" s="223"/>
      <c r="X37" s="224"/>
      <c r="Y37" s="224"/>
      <c r="Z37" s="225" t="s">
        <v>421</v>
      </c>
      <c r="AA37" s="224"/>
      <c r="AB37" s="226"/>
      <c r="AC37" s="224"/>
      <c r="AD37" s="226"/>
      <c r="AE37" s="227" t="s">
        <v>424</v>
      </c>
      <c r="AF37" s="228" t="s">
        <v>997</v>
      </c>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532"/>
    </row>
    <row r="38" spans="1:70" ht="27" customHeight="1" x14ac:dyDescent="0.3">
      <c r="A38" s="4"/>
      <c r="B38" s="491" t="s">
        <v>229</v>
      </c>
      <c r="C38" s="491"/>
      <c r="D38" s="491"/>
      <c r="E38" s="491"/>
      <c r="F38" s="491"/>
      <c r="G38" s="491"/>
      <c r="H38" s="491"/>
      <c r="I38" s="491"/>
      <c r="J38" s="491"/>
      <c r="K38" s="491"/>
      <c r="L38" s="491"/>
      <c r="M38" s="145">
        <v>100</v>
      </c>
      <c r="N38" s="91">
        <f>SUM(J32+L32+N32+N37)</f>
        <v>0</v>
      </c>
      <c r="O38" s="234"/>
      <c r="P38" s="236"/>
      <c r="Q38" s="236"/>
      <c r="R38" s="236"/>
      <c r="S38" s="236"/>
      <c r="T38" s="236"/>
      <c r="U38" s="236"/>
      <c r="V38" s="223"/>
      <c r="W38" s="223"/>
      <c r="X38" s="224"/>
      <c r="Y38" s="224"/>
      <c r="Z38" s="225" t="s">
        <v>423</v>
      </c>
      <c r="AA38" s="224"/>
      <c r="AB38" s="226"/>
      <c r="AC38" s="224"/>
      <c r="AD38" s="226"/>
      <c r="AE38" s="227" t="s">
        <v>426</v>
      </c>
      <c r="AF38" s="228" t="s">
        <v>998</v>
      </c>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532"/>
    </row>
    <row r="39" spans="1:70" ht="27" customHeight="1" x14ac:dyDescent="0.3">
      <c r="A39" s="4"/>
      <c r="B39" s="418" t="s">
        <v>124</v>
      </c>
      <c r="C39" s="418"/>
      <c r="D39" s="418"/>
      <c r="E39" s="418"/>
      <c r="F39" s="418"/>
      <c r="G39" s="418"/>
      <c r="H39" s="418"/>
      <c r="I39" s="418"/>
      <c r="J39" s="418"/>
      <c r="K39" s="418"/>
      <c r="L39" s="418"/>
      <c r="M39" s="418"/>
      <c r="N39" s="418"/>
      <c r="O39" s="234"/>
      <c r="P39" s="236"/>
      <c r="Q39" s="236"/>
      <c r="R39" s="236"/>
      <c r="S39" s="236"/>
      <c r="T39" s="236"/>
      <c r="U39" s="236"/>
      <c r="V39" s="223"/>
      <c r="W39" s="223"/>
      <c r="X39" s="224"/>
      <c r="Y39" s="224"/>
      <c r="Z39" s="225" t="s">
        <v>425</v>
      </c>
      <c r="AA39" s="224"/>
      <c r="AB39" s="226"/>
      <c r="AC39" s="224"/>
      <c r="AD39" s="226"/>
      <c r="AE39" s="227" t="s">
        <v>428</v>
      </c>
      <c r="AF39" s="228" t="s">
        <v>999</v>
      </c>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532"/>
    </row>
    <row r="40" spans="1:70" ht="27" customHeight="1" x14ac:dyDescent="0.3">
      <c r="A40" s="4"/>
      <c r="B40" s="418" t="s">
        <v>230</v>
      </c>
      <c r="C40" s="418"/>
      <c r="D40" s="418"/>
      <c r="E40" s="418"/>
      <c r="F40" s="418"/>
      <c r="G40" s="418"/>
      <c r="H40" s="418"/>
      <c r="I40" s="418"/>
      <c r="J40" s="418"/>
      <c r="K40" s="418"/>
      <c r="L40" s="418"/>
      <c r="M40" s="146">
        <v>102</v>
      </c>
      <c r="N40" s="183">
        <v>0</v>
      </c>
      <c r="O40" s="234"/>
      <c r="P40" s="236"/>
      <c r="Q40" s="236"/>
      <c r="R40" s="236"/>
      <c r="S40" s="236"/>
      <c r="T40" s="236"/>
      <c r="U40" s="236"/>
      <c r="V40" s="223"/>
      <c r="W40" s="223"/>
      <c r="X40" s="224"/>
      <c r="Y40" s="224"/>
      <c r="Z40" s="225" t="s">
        <v>427</v>
      </c>
      <c r="AA40" s="224"/>
      <c r="AB40" s="226"/>
      <c r="AC40" s="224"/>
      <c r="AD40" s="226"/>
      <c r="AE40" s="227" t="s">
        <v>430</v>
      </c>
      <c r="AF40" s="228" t="s">
        <v>1000</v>
      </c>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532"/>
    </row>
    <row r="41" spans="1:70" ht="27" customHeight="1" x14ac:dyDescent="0.3">
      <c r="A41" s="4"/>
      <c r="B41" s="418" t="s">
        <v>125</v>
      </c>
      <c r="C41" s="418"/>
      <c r="D41" s="418"/>
      <c r="E41" s="418"/>
      <c r="F41" s="418"/>
      <c r="G41" s="418"/>
      <c r="H41" s="418"/>
      <c r="I41" s="418"/>
      <c r="J41" s="418"/>
      <c r="K41" s="418"/>
      <c r="L41" s="418"/>
      <c r="M41" s="146">
        <v>104</v>
      </c>
      <c r="N41" s="147">
        <f>Computation!N41</f>
        <v>0</v>
      </c>
      <c r="O41" s="234"/>
      <c r="P41" s="236"/>
      <c r="Q41" s="236"/>
      <c r="R41" s="236"/>
      <c r="S41" s="236"/>
      <c r="T41" s="236"/>
      <c r="U41" s="236"/>
      <c r="V41" s="223"/>
      <c r="W41" s="223"/>
      <c r="X41" s="224"/>
      <c r="Y41" s="224"/>
      <c r="Z41" s="225" t="s">
        <v>429</v>
      </c>
      <c r="AA41" s="224"/>
      <c r="AB41" s="226"/>
      <c r="AC41" s="224"/>
      <c r="AD41" s="226"/>
      <c r="AE41" s="227" t="s">
        <v>432</v>
      </c>
      <c r="AF41" s="228" t="s">
        <v>1001</v>
      </c>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532"/>
    </row>
    <row r="42" spans="1:70" ht="27" customHeight="1" x14ac:dyDescent="0.3">
      <c r="A42" s="4"/>
      <c r="B42" s="418" t="s">
        <v>126</v>
      </c>
      <c r="C42" s="418"/>
      <c r="D42" s="418"/>
      <c r="E42" s="418"/>
      <c r="F42" s="418"/>
      <c r="G42" s="418"/>
      <c r="H42" s="418"/>
      <c r="I42" s="418"/>
      <c r="J42" s="418"/>
      <c r="K42" s="418"/>
      <c r="L42" s="418"/>
      <c r="M42" s="146">
        <v>106</v>
      </c>
      <c r="N42" s="92">
        <v>0</v>
      </c>
      <c r="O42" s="234"/>
      <c r="P42" s="236"/>
      <c r="Q42" s="236"/>
      <c r="R42" s="236"/>
      <c r="S42" s="236"/>
      <c r="T42" s="236"/>
      <c r="U42" s="236"/>
      <c r="V42" s="223"/>
      <c r="W42" s="223"/>
      <c r="X42" s="224"/>
      <c r="Y42" s="224"/>
      <c r="Z42" s="225" t="s">
        <v>431</v>
      </c>
      <c r="AA42" s="224"/>
      <c r="AB42" s="226"/>
      <c r="AC42" s="224"/>
      <c r="AD42" s="226"/>
      <c r="AE42" s="227" t="s">
        <v>434</v>
      </c>
      <c r="AF42" s="228" t="s">
        <v>1002</v>
      </c>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532"/>
    </row>
    <row r="43" spans="1:70" ht="27" customHeight="1" x14ac:dyDescent="0.3">
      <c r="A43" s="4"/>
      <c r="B43" s="418" t="s">
        <v>127</v>
      </c>
      <c r="C43" s="418"/>
      <c r="D43" s="418"/>
      <c r="E43" s="418"/>
      <c r="F43" s="418"/>
      <c r="G43" s="418"/>
      <c r="H43" s="418"/>
      <c r="I43" s="418"/>
      <c r="J43" s="418"/>
      <c r="K43" s="418"/>
      <c r="L43" s="418"/>
      <c r="M43" s="146">
        <v>108</v>
      </c>
      <c r="N43" s="92">
        <v>0</v>
      </c>
      <c r="O43" s="234"/>
      <c r="P43" s="236"/>
      <c r="Q43" s="236"/>
      <c r="R43" s="236"/>
      <c r="S43" s="236"/>
      <c r="T43" s="236"/>
      <c r="U43" s="236"/>
      <c r="V43" s="223"/>
      <c r="W43" s="223"/>
      <c r="X43" s="229"/>
      <c r="Y43" s="229"/>
      <c r="Z43" s="225" t="s">
        <v>433</v>
      </c>
      <c r="AA43" s="224"/>
      <c r="AB43" s="226"/>
      <c r="AC43" s="224"/>
      <c r="AD43" s="226"/>
      <c r="AE43" s="227" t="s">
        <v>436</v>
      </c>
      <c r="AF43" s="228" t="s">
        <v>1003</v>
      </c>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532"/>
    </row>
    <row r="44" spans="1:70" ht="27" customHeight="1" x14ac:dyDescent="0.3">
      <c r="A44" s="4"/>
      <c r="B44" s="418" t="s">
        <v>128</v>
      </c>
      <c r="C44" s="418"/>
      <c r="D44" s="418"/>
      <c r="E44" s="418"/>
      <c r="F44" s="418"/>
      <c r="G44" s="418"/>
      <c r="H44" s="418"/>
      <c r="I44" s="418"/>
      <c r="J44" s="418"/>
      <c r="K44" s="418"/>
      <c r="L44" s="418"/>
      <c r="M44" s="146">
        <v>110</v>
      </c>
      <c r="N44" s="92">
        <v>0</v>
      </c>
      <c r="O44" s="234"/>
      <c r="P44" s="236"/>
      <c r="Q44" s="236"/>
      <c r="R44" s="236"/>
      <c r="S44" s="236"/>
      <c r="T44" s="236"/>
      <c r="U44" s="236"/>
      <c r="V44" s="223"/>
      <c r="W44" s="223"/>
      <c r="X44" s="224"/>
      <c r="Y44" s="224"/>
      <c r="Z44" s="225" t="s">
        <v>435</v>
      </c>
      <c r="AA44" s="224"/>
      <c r="AB44" s="226"/>
      <c r="AC44" s="224"/>
      <c r="AD44" s="226"/>
      <c r="AE44" s="227" t="s">
        <v>438</v>
      </c>
      <c r="AF44" s="228" t="s">
        <v>1004</v>
      </c>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532"/>
    </row>
    <row r="45" spans="1:70" ht="27" customHeight="1" x14ac:dyDescent="0.3">
      <c r="A45" s="4"/>
      <c r="B45" s="418" t="s">
        <v>129</v>
      </c>
      <c r="C45" s="418"/>
      <c r="D45" s="418"/>
      <c r="E45" s="418"/>
      <c r="F45" s="418"/>
      <c r="G45" s="418"/>
      <c r="H45" s="418"/>
      <c r="I45" s="418"/>
      <c r="J45" s="418"/>
      <c r="K45" s="418"/>
      <c r="L45" s="418"/>
      <c r="M45" s="146">
        <v>113</v>
      </c>
      <c r="N45" s="90">
        <f>Computation!N45</f>
        <v>0</v>
      </c>
      <c r="O45" s="234"/>
      <c r="P45" s="236"/>
      <c r="Q45" s="236"/>
      <c r="R45" s="236"/>
      <c r="S45" s="236"/>
      <c r="T45" s="236"/>
      <c r="U45" s="236"/>
      <c r="V45" s="223"/>
      <c r="W45" s="223"/>
      <c r="X45" s="224"/>
      <c r="Y45" s="224"/>
      <c r="Z45" s="225" t="s">
        <v>437</v>
      </c>
      <c r="AA45" s="224"/>
      <c r="AB45" s="226"/>
      <c r="AC45" s="224"/>
      <c r="AD45" s="226"/>
      <c r="AE45" s="227" t="s">
        <v>440</v>
      </c>
      <c r="AF45" s="228" t="s">
        <v>1005</v>
      </c>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532"/>
    </row>
    <row r="46" spans="1:70" ht="27" customHeight="1" x14ac:dyDescent="0.3">
      <c r="A46" s="4"/>
      <c r="B46" s="418" t="s">
        <v>1079</v>
      </c>
      <c r="C46" s="418"/>
      <c r="D46" s="418"/>
      <c r="E46" s="418"/>
      <c r="F46" s="418"/>
      <c r="G46" s="418"/>
      <c r="H46" s="418"/>
      <c r="I46" s="418"/>
      <c r="J46" s="418"/>
      <c r="K46" s="418"/>
      <c r="L46" s="418"/>
      <c r="M46" s="146">
        <v>115</v>
      </c>
      <c r="N46" s="91">
        <f>Computation!N46</f>
        <v>0</v>
      </c>
      <c r="O46" s="234"/>
      <c r="P46" s="236"/>
      <c r="Q46" s="236"/>
      <c r="R46" s="236"/>
      <c r="S46" s="236"/>
      <c r="T46" s="236"/>
      <c r="U46" s="236"/>
      <c r="V46" s="223"/>
      <c r="W46" s="223"/>
      <c r="X46" s="224"/>
      <c r="Y46" s="224"/>
      <c r="Z46" s="225" t="s">
        <v>439</v>
      </c>
      <c r="AA46" s="224"/>
      <c r="AB46" s="226"/>
      <c r="AC46" s="224"/>
      <c r="AD46" s="226"/>
      <c r="AE46" s="227" t="s">
        <v>442</v>
      </c>
      <c r="AF46" s="228" t="s">
        <v>1006</v>
      </c>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532"/>
    </row>
    <row r="47" spans="1:70" ht="27" customHeight="1" x14ac:dyDescent="0.3">
      <c r="A47" s="4"/>
      <c r="B47" s="419" t="s">
        <v>130</v>
      </c>
      <c r="C47" s="419"/>
      <c r="D47" s="425"/>
      <c r="E47" s="425"/>
      <c r="F47" s="425"/>
      <c r="G47" s="425"/>
      <c r="H47" s="425"/>
      <c r="I47" s="425"/>
      <c r="J47" s="425"/>
      <c r="K47" s="425"/>
      <c r="L47" s="425"/>
      <c r="M47" s="425"/>
      <c r="N47" s="425"/>
      <c r="O47" s="234"/>
      <c r="P47" s="236"/>
      <c r="Q47" s="236"/>
      <c r="R47" s="236"/>
      <c r="S47" s="236"/>
      <c r="T47" s="236"/>
      <c r="U47" s="236"/>
      <c r="V47" s="223"/>
      <c r="W47" s="223"/>
      <c r="X47" s="224"/>
      <c r="Y47" s="224"/>
      <c r="Z47" s="225" t="s">
        <v>441</v>
      </c>
      <c r="AA47" s="224"/>
      <c r="AB47" s="226"/>
      <c r="AC47" s="224"/>
      <c r="AD47" s="226"/>
      <c r="AE47" s="227" t="s">
        <v>444</v>
      </c>
      <c r="AF47" s="228" t="s">
        <v>1007</v>
      </c>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532"/>
    </row>
    <row r="48" spans="1:70" ht="27" customHeight="1" x14ac:dyDescent="0.3">
      <c r="A48" s="4"/>
      <c r="B48" s="418" t="s">
        <v>1080</v>
      </c>
      <c r="C48" s="418"/>
      <c r="D48" s="418"/>
      <c r="E48" s="418"/>
      <c r="F48" s="418"/>
      <c r="G48" s="418"/>
      <c r="H48" s="418"/>
      <c r="I48" s="418"/>
      <c r="J48" s="418"/>
      <c r="K48" s="418"/>
      <c r="L48" s="418"/>
      <c r="M48" s="146">
        <v>120</v>
      </c>
      <c r="N48" s="91">
        <f>Computation!N48</f>
        <v>0</v>
      </c>
      <c r="O48" s="234"/>
      <c r="P48" s="236"/>
      <c r="Q48" s="236"/>
      <c r="R48" s="236"/>
      <c r="S48" s="236"/>
      <c r="T48" s="236"/>
      <c r="U48" s="236"/>
      <c r="V48" s="223"/>
      <c r="W48" s="223"/>
      <c r="X48" s="224"/>
      <c r="Y48" s="224"/>
      <c r="Z48" s="225" t="s">
        <v>443</v>
      </c>
      <c r="AA48" s="224"/>
      <c r="AB48" s="226"/>
      <c r="AC48" s="224"/>
      <c r="AD48" s="226"/>
      <c r="AE48" s="227" t="s">
        <v>446</v>
      </c>
      <c r="AF48" s="228" t="s">
        <v>1008</v>
      </c>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532"/>
    </row>
    <row r="49" spans="1:70" ht="27" customHeight="1" x14ac:dyDescent="0.3">
      <c r="A49" s="4"/>
      <c r="B49" s="418" t="s">
        <v>1081</v>
      </c>
      <c r="C49" s="418"/>
      <c r="D49" s="418"/>
      <c r="E49" s="418"/>
      <c r="F49" s="418"/>
      <c r="G49" s="418"/>
      <c r="H49" s="418"/>
      <c r="I49" s="418"/>
      <c r="J49" s="418"/>
      <c r="K49" s="418"/>
      <c r="L49" s="418"/>
      <c r="M49" s="146">
        <v>122</v>
      </c>
      <c r="N49" s="91">
        <f>Computation!N49</f>
        <v>0</v>
      </c>
      <c r="O49" s="234"/>
      <c r="P49" s="236"/>
      <c r="Q49" s="236"/>
      <c r="R49" s="236"/>
      <c r="S49" s="236"/>
      <c r="T49" s="236"/>
      <c r="U49" s="236"/>
      <c r="V49" s="223"/>
      <c r="W49" s="223"/>
      <c r="X49" s="224"/>
      <c r="Y49" s="224"/>
      <c r="Z49" s="225" t="s">
        <v>445</v>
      </c>
      <c r="AA49" s="224"/>
      <c r="AB49" s="226"/>
      <c r="AC49" s="224"/>
      <c r="AD49" s="226"/>
      <c r="AE49" s="227" t="s">
        <v>448</v>
      </c>
      <c r="AF49" s="228" t="s">
        <v>1009</v>
      </c>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532"/>
    </row>
    <row r="50" spans="1:70" ht="27" customHeight="1" x14ac:dyDescent="0.3">
      <c r="A50" s="4"/>
      <c r="B50" s="418" t="s">
        <v>1082</v>
      </c>
      <c r="C50" s="418"/>
      <c r="D50" s="418"/>
      <c r="E50" s="418"/>
      <c r="F50" s="418"/>
      <c r="G50" s="418"/>
      <c r="H50" s="418"/>
      <c r="I50" s="418"/>
      <c r="J50" s="418"/>
      <c r="K50" s="418"/>
      <c r="L50" s="418"/>
      <c r="M50" s="146">
        <v>124</v>
      </c>
      <c r="N50" s="91">
        <f>Computation!N50</f>
        <v>0</v>
      </c>
      <c r="O50" s="234"/>
      <c r="P50" s="236"/>
      <c r="Q50" s="236"/>
      <c r="R50" s="236"/>
      <c r="S50" s="236"/>
      <c r="T50" s="236"/>
      <c r="U50" s="236"/>
      <c r="V50" s="223"/>
      <c r="W50" s="223"/>
      <c r="X50" s="224"/>
      <c r="Y50" s="224"/>
      <c r="Z50" s="225" t="s">
        <v>447</v>
      </c>
      <c r="AA50" s="224"/>
      <c r="AB50" s="226"/>
      <c r="AC50" s="224"/>
      <c r="AD50" s="226"/>
      <c r="AE50" s="227" t="s">
        <v>450</v>
      </c>
      <c r="AF50" s="228" t="s">
        <v>1010</v>
      </c>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532"/>
    </row>
    <row r="51" spans="1:70" ht="27" customHeight="1" x14ac:dyDescent="0.3">
      <c r="A51" s="4"/>
      <c r="B51" s="418" t="s">
        <v>1083</v>
      </c>
      <c r="C51" s="418"/>
      <c r="D51" s="418"/>
      <c r="E51" s="418"/>
      <c r="F51" s="418"/>
      <c r="G51" s="418"/>
      <c r="H51" s="418"/>
      <c r="I51" s="418"/>
      <c r="J51" s="418"/>
      <c r="K51" s="418"/>
      <c r="L51" s="418"/>
      <c r="M51" s="146">
        <v>126</v>
      </c>
      <c r="N51" s="91">
        <f>Computation!N51</f>
        <v>0</v>
      </c>
      <c r="O51" s="234"/>
      <c r="P51" s="236"/>
      <c r="Q51" s="236"/>
      <c r="R51" s="236"/>
      <c r="S51" s="236"/>
      <c r="T51" s="236"/>
      <c r="U51" s="236"/>
      <c r="V51" s="223"/>
      <c r="W51" s="223"/>
      <c r="X51" s="224"/>
      <c r="Y51" s="224"/>
      <c r="Z51" s="225" t="s">
        <v>449</v>
      </c>
      <c r="AA51" s="224"/>
      <c r="AB51" s="226"/>
      <c r="AC51" s="224"/>
      <c r="AD51" s="226"/>
      <c r="AE51" s="227" t="s">
        <v>452</v>
      </c>
      <c r="AF51" s="228" t="s">
        <v>1011</v>
      </c>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532"/>
    </row>
    <row r="52" spans="1:70" ht="27" customHeight="1" x14ac:dyDescent="0.3">
      <c r="A52" s="4"/>
      <c r="B52" s="418" t="s">
        <v>1084</v>
      </c>
      <c r="C52" s="418"/>
      <c r="D52" s="418"/>
      <c r="E52" s="418"/>
      <c r="F52" s="418"/>
      <c r="G52" s="418"/>
      <c r="H52" s="418"/>
      <c r="I52" s="418"/>
      <c r="J52" s="418"/>
      <c r="K52" s="418"/>
      <c r="L52" s="418"/>
      <c r="M52" s="146">
        <v>128</v>
      </c>
      <c r="N52" s="91">
        <f>Computation!N52</f>
        <v>0</v>
      </c>
      <c r="O52" s="234"/>
      <c r="P52" s="236"/>
      <c r="Q52" s="236"/>
      <c r="R52" s="236"/>
      <c r="S52" s="236"/>
      <c r="T52" s="236"/>
      <c r="U52" s="236"/>
      <c r="V52" s="223"/>
      <c r="W52" s="223"/>
      <c r="X52" s="224"/>
      <c r="Y52" s="224"/>
      <c r="Z52" s="225" t="s">
        <v>451</v>
      </c>
      <c r="AA52" s="224"/>
      <c r="AB52" s="226"/>
      <c r="AC52" s="224"/>
      <c r="AD52" s="226"/>
      <c r="AE52" s="227" t="s">
        <v>454</v>
      </c>
      <c r="AF52" s="228" t="s">
        <v>1012</v>
      </c>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532"/>
    </row>
    <row r="53" spans="1:70" ht="27" customHeight="1" x14ac:dyDescent="0.3">
      <c r="A53" s="4"/>
      <c r="B53" s="419" t="s">
        <v>74</v>
      </c>
      <c r="C53" s="419"/>
      <c r="D53" s="419"/>
      <c r="E53" s="419"/>
      <c r="F53" s="419"/>
      <c r="G53" s="419"/>
      <c r="H53" s="490"/>
      <c r="I53" s="490"/>
      <c r="J53" s="490"/>
      <c r="K53" s="490"/>
      <c r="L53" s="490"/>
      <c r="M53" s="490"/>
      <c r="N53" s="490"/>
      <c r="O53" s="234"/>
      <c r="P53" s="236"/>
      <c r="Q53" s="236"/>
      <c r="R53" s="236"/>
      <c r="S53" s="236"/>
      <c r="T53" s="236"/>
      <c r="U53" s="236"/>
      <c r="V53" s="223"/>
      <c r="W53" s="223"/>
      <c r="X53" s="224"/>
      <c r="Y53" s="224"/>
      <c r="Z53" s="225" t="s">
        <v>453</v>
      </c>
      <c r="AA53" s="224"/>
      <c r="AB53" s="226"/>
      <c r="AC53" s="224"/>
      <c r="AD53" s="226"/>
      <c r="AE53" s="227" t="s">
        <v>456</v>
      </c>
      <c r="AF53" s="228" t="s">
        <v>1013</v>
      </c>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532"/>
    </row>
    <row r="54" spans="1:70" ht="27" customHeight="1" x14ac:dyDescent="0.3">
      <c r="A54" s="4"/>
      <c r="B54" s="418" t="s">
        <v>1085</v>
      </c>
      <c r="C54" s="418"/>
      <c r="D54" s="418"/>
      <c r="E54" s="418"/>
      <c r="F54" s="418"/>
      <c r="G54" s="418"/>
      <c r="H54" s="418"/>
      <c r="I54" s="418"/>
      <c r="J54" s="418"/>
      <c r="K54" s="418"/>
      <c r="L54" s="418"/>
      <c r="M54" s="146">
        <v>200</v>
      </c>
      <c r="N54" s="150">
        <f>Computation!N54</f>
        <v>0</v>
      </c>
      <c r="P54" s="404" t="s">
        <v>1207</v>
      </c>
      <c r="Q54" s="405"/>
      <c r="R54" s="236"/>
      <c r="S54" s="236"/>
      <c r="T54" s="236"/>
      <c r="U54" s="236"/>
      <c r="V54" s="223"/>
      <c r="W54" s="223"/>
      <c r="X54" s="224"/>
      <c r="Y54" s="224"/>
      <c r="Z54" s="225" t="s">
        <v>455</v>
      </c>
      <c r="AA54" s="224"/>
      <c r="AB54" s="226"/>
      <c r="AC54" s="224"/>
      <c r="AD54" s="226"/>
      <c r="AE54" s="227" t="s">
        <v>458</v>
      </c>
      <c r="AF54" s="228" t="s">
        <v>1014</v>
      </c>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532"/>
    </row>
    <row r="55" spans="1:70" ht="27" customHeight="1" x14ac:dyDescent="0.3">
      <c r="A55" s="4"/>
      <c r="B55" s="418" t="s">
        <v>76</v>
      </c>
      <c r="C55" s="418"/>
      <c r="D55" s="418"/>
      <c r="E55" s="418"/>
      <c r="F55" s="418"/>
      <c r="G55" s="418"/>
      <c r="H55" s="418"/>
      <c r="I55" s="418"/>
      <c r="J55" s="418"/>
      <c r="K55" s="418"/>
      <c r="L55" s="418"/>
      <c r="M55" s="146">
        <v>201</v>
      </c>
      <c r="N55" s="9">
        <v>0</v>
      </c>
      <c r="O55" s="234"/>
      <c r="P55" s="236"/>
      <c r="Q55" s="236"/>
      <c r="R55" s="236"/>
      <c r="S55" s="236"/>
      <c r="T55" s="236"/>
      <c r="U55" s="236"/>
      <c r="V55" s="223"/>
      <c r="W55" s="223"/>
      <c r="X55" s="224"/>
      <c r="Y55" s="224"/>
      <c r="Z55" s="225" t="s">
        <v>457</v>
      </c>
      <c r="AA55" s="224"/>
      <c r="AB55" s="226"/>
      <c r="AC55" s="224"/>
      <c r="AD55" s="226"/>
      <c r="AE55" s="227" t="s">
        <v>460</v>
      </c>
      <c r="AF55" s="228" t="s">
        <v>1015</v>
      </c>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532"/>
    </row>
    <row r="56" spans="1:70" ht="27" customHeight="1" x14ac:dyDescent="0.3">
      <c r="A56" s="4"/>
      <c r="B56" s="492" t="s">
        <v>77</v>
      </c>
      <c r="C56" s="492"/>
      <c r="D56" s="492"/>
      <c r="E56" s="492"/>
      <c r="F56" s="492"/>
      <c r="G56" s="492"/>
      <c r="H56" s="493"/>
      <c r="I56" s="493"/>
      <c r="J56" s="493"/>
      <c r="K56" s="493"/>
      <c r="L56" s="493"/>
      <c r="M56" s="493"/>
      <c r="N56" s="493"/>
      <c r="O56" s="234"/>
      <c r="P56" s="236"/>
      <c r="Q56" s="236"/>
      <c r="R56" s="236"/>
      <c r="S56" s="236"/>
      <c r="T56" s="236"/>
      <c r="U56" s="236"/>
      <c r="V56" s="223"/>
      <c r="W56" s="223"/>
      <c r="X56" s="224"/>
      <c r="Y56" s="224"/>
      <c r="Z56" s="225" t="s">
        <v>459</v>
      </c>
      <c r="AA56" s="224"/>
      <c r="AB56" s="226"/>
      <c r="AC56" s="224"/>
      <c r="AD56" s="226"/>
      <c r="AE56" s="227" t="s">
        <v>462</v>
      </c>
      <c r="AF56" s="228" t="s">
        <v>1016</v>
      </c>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532"/>
    </row>
    <row r="57" spans="1:70" ht="27" customHeight="1" x14ac:dyDescent="0.3">
      <c r="A57" s="5"/>
      <c r="B57" s="418" t="s">
        <v>78</v>
      </c>
      <c r="C57" s="418"/>
      <c r="D57" s="418"/>
      <c r="E57" s="418"/>
      <c r="F57" s="418"/>
      <c r="G57" s="418"/>
      <c r="H57" s="418"/>
      <c r="I57" s="418"/>
      <c r="J57" s="418"/>
      <c r="K57" s="418"/>
      <c r="L57" s="418"/>
      <c r="M57" s="146">
        <v>202</v>
      </c>
      <c r="N57" s="9">
        <v>0</v>
      </c>
      <c r="O57" s="234"/>
      <c r="P57" s="236"/>
      <c r="Q57" s="236"/>
      <c r="R57" s="236"/>
      <c r="S57" s="236"/>
      <c r="T57" s="236"/>
      <c r="U57" s="236"/>
      <c r="V57" s="223"/>
      <c r="W57" s="223"/>
      <c r="X57" s="224"/>
      <c r="Y57" s="224"/>
      <c r="Z57" s="225" t="s">
        <v>461</v>
      </c>
      <c r="AA57" s="224"/>
      <c r="AB57" s="226"/>
      <c r="AC57" s="224"/>
      <c r="AD57" s="226"/>
      <c r="AE57" s="227" t="s">
        <v>464</v>
      </c>
      <c r="AF57" s="228" t="s">
        <v>1017</v>
      </c>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532"/>
    </row>
    <row r="58" spans="1:70" ht="27" customHeight="1" x14ac:dyDescent="0.3">
      <c r="A58" s="5"/>
      <c r="B58" s="418" t="s">
        <v>79</v>
      </c>
      <c r="C58" s="418"/>
      <c r="D58" s="418"/>
      <c r="E58" s="418"/>
      <c r="F58" s="418"/>
      <c r="G58" s="418"/>
      <c r="H58" s="418"/>
      <c r="I58" s="418"/>
      <c r="J58" s="418"/>
      <c r="K58" s="418"/>
      <c r="L58" s="418"/>
      <c r="M58" s="146">
        <v>204</v>
      </c>
      <c r="N58" s="9">
        <v>0</v>
      </c>
      <c r="O58" s="234"/>
      <c r="P58" s="236"/>
      <c r="Q58" s="236"/>
      <c r="R58" s="236"/>
      <c r="S58" s="236"/>
      <c r="T58" s="236"/>
      <c r="U58" s="236"/>
      <c r="V58" s="223"/>
      <c r="W58" s="223"/>
      <c r="X58" s="224"/>
      <c r="Y58" s="224"/>
      <c r="Z58" s="225" t="s">
        <v>463</v>
      </c>
      <c r="AA58" s="224"/>
      <c r="AB58" s="226"/>
      <c r="AC58" s="224"/>
      <c r="AD58" s="226"/>
      <c r="AE58" s="227" t="s">
        <v>466</v>
      </c>
      <c r="AF58" s="228" t="s">
        <v>1018</v>
      </c>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532"/>
    </row>
    <row r="59" spans="1:70" ht="27" customHeight="1" x14ac:dyDescent="0.3">
      <c r="A59" s="5"/>
      <c r="B59" s="418" t="s">
        <v>80</v>
      </c>
      <c r="C59" s="418"/>
      <c r="D59" s="418"/>
      <c r="E59" s="418"/>
      <c r="F59" s="418"/>
      <c r="G59" s="418"/>
      <c r="H59" s="418"/>
      <c r="I59" s="418"/>
      <c r="J59" s="418"/>
      <c r="K59" s="418"/>
      <c r="L59" s="418"/>
      <c r="M59" s="146">
        <v>206</v>
      </c>
      <c r="N59" s="9">
        <v>0</v>
      </c>
      <c r="O59" s="234"/>
      <c r="P59" s="236"/>
      <c r="Q59" s="236"/>
      <c r="R59" s="236"/>
      <c r="S59" s="236"/>
      <c r="T59" s="236"/>
      <c r="U59" s="236"/>
      <c r="V59" s="223"/>
      <c r="W59" s="223"/>
      <c r="X59" s="224"/>
      <c r="Y59" s="224"/>
      <c r="Z59" s="225" t="s">
        <v>465</v>
      </c>
      <c r="AA59" s="224"/>
      <c r="AB59" s="226"/>
      <c r="AC59" s="224"/>
      <c r="AD59" s="226"/>
      <c r="AE59" s="227" t="s">
        <v>468</v>
      </c>
      <c r="AF59" s="228" t="s">
        <v>1019</v>
      </c>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532"/>
    </row>
    <row r="60" spans="1:70" ht="27" customHeight="1" x14ac:dyDescent="0.3">
      <c r="A60" s="5"/>
      <c r="B60" s="418" t="s">
        <v>81</v>
      </c>
      <c r="C60" s="418"/>
      <c r="D60" s="418"/>
      <c r="E60" s="418"/>
      <c r="F60" s="418"/>
      <c r="G60" s="418"/>
      <c r="H60" s="418"/>
      <c r="I60" s="418"/>
      <c r="J60" s="418"/>
      <c r="K60" s="418"/>
      <c r="L60" s="418"/>
      <c r="M60" s="146">
        <v>207</v>
      </c>
      <c r="N60" s="9">
        <v>0</v>
      </c>
      <c r="O60" s="234"/>
      <c r="P60" s="236"/>
      <c r="Q60" s="236"/>
      <c r="R60" s="236"/>
      <c r="S60" s="236"/>
      <c r="T60" s="236"/>
      <c r="U60" s="236"/>
      <c r="V60" s="223"/>
      <c r="W60" s="223"/>
      <c r="X60" s="224"/>
      <c r="Y60" s="224"/>
      <c r="Z60" s="225" t="s">
        <v>467</v>
      </c>
      <c r="AA60" s="224"/>
      <c r="AB60" s="226"/>
      <c r="AC60" s="224"/>
      <c r="AD60" s="226"/>
      <c r="AE60" s="227" t="s">
        <v>470</v>
      </c>
      <c r="AF60" s="228" t="s">
        <v>1020</v>
      </c>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532"/>
    </row>
    <row r="61" spans="1:70" ht="27" customHeight="1" x14ac:dyDescent="0.3">
      <c r="A61" s="5"/>
      <c r="B61" s="418" t="s">
        <v>82</v>
      </c>
      <c r="C61" s="418"/>
      <c r="D61" s="418"/>
      <c r="E61" s="418"/>
      <c r="F61" s="418"/>
      <c r="G61" s="418"/>
      <c r="H61" s="418"/>
      <c r="I61" s="418"/>
      <c r="J61" s="418"/>
      <c r="K61" s="418"/>
      <c r="L61" s="418"/>
      <c r="M61" s="146">
        <v>208</v>
      </c>
      <c r="N61" s="9">
        <v>0</v>
      </c>
      <c r="O61" s="234"/>
      <c r="P61" s="236"/>
      <c r="Q61" s="236"/>
      <c r="R61" s="236"/>
      <c r="S61" s="236"/>
      <c r="T61" s="236"/>
      <c r="U61" s="236"/>
      <c r="V61" s="223"/>
      <c r="W61" s="223"/>
      <c r="X61" s="224"/>
      <c r="Y61" s="224"/>
      <c r="Z61" s="225" t="s">
        <v>469</v>
      </c>
      <c r="AA61" s="224"/>
      <c r="AB61" s="226"/>
      <c r="AC61" s="224"/>
      <c r="AD61" s="226"/>
      <c r="AE61" s="227" t="s">
        <v>472</v>
      </c>
      <c r="AF61" s="228" t="s">
        <v>1021</v>
      </c>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532"/>
    </row>
    <row r="62" spans="1:70" ht="27" customHeight="1" x14ac:dyDescent="0.3">
      <c r="A62" s="5"/>
      <c r="B62" s="418" t="s">
        <v>83</v>
      </c>
      <c r="C62" s="418"/>
      <c r="D62" s="418"/>
      <c r="E62" s="418"/>
      <c r="F62" s="418"/>
      <c r="G62" s="418"/>
      <c r="H62" s="418"/>
      <c r="I62" s="418"/>
      <c r="J62" s="418"/>
      <c r="K62" s="418"/>
      <c r="L62" s="418"/>
      <c r="M62" s="146">
        <v>210</v>
      </c>
      <c r="N62" s="9">
        <v>0</v>
      </c>
      <c r="O62" s="516" t="s">
        <v>1202</v>
      </c>
      <c r="P62" s="517"/>
      <c r="Q62" s="517"/>
      <c r="R62" s="517"/>
      <c r="S62" s="517"/>
      <c r="T62" s="517"/>
      <c r="U62" s="415"/>
      <c r="V62" s="223"/>
      <c r="W62" s="223"/>
      <c r="X62" s="224"/>
      <c r="Y62" s="224"/>
      <c r="Z62" s="225" t="s">
        <v>471</v>
      </c>
      <c r="AA62" s="224"/>
      <c r="AB62" s="226"/>
      <c r="AC62" s="224"/>
      <c r="AD62" s="226"/>
      <c r="AE62" s="227" t="s">
        <v>474</v>
      </c>
      <c r="AF62" s="228" t="s">
        <v>1022</v>
      </c>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532"/>
    </row>
    <row r="63" spans="1:70" ht="27" customHeight="1" x14ac:dyDescent="0.3">
      <c r="A63" s="5"/>
      <c r="B63" s="418" t="s">
        <v>1039</v>
      </c>
      <c r="C63" s="418"/>
      <c r="D63" s="418"/>
      <c r="E63" s="418"/>
      <c r="F63" s="418"/>
      <c r="G63" s="418"/>
      <c r="H63" s="418"/>
      <c r="I63" s="418"/>
      <c r="J63" s="418"/>
      <c r="K63" s="418"/>
      <c r="L63" s="418"/>
      <c r="M63" s="146">
        <v>212</v>
      </c>
      <c r="N63" s="91">
        <f>Computation!N63</f>
        <v>0</v>
      </c>
      <c r="O63" s="293" t="s">
        <v>892</v>
      </c>
      <c r="P63" s="519" t="s">
        <v>121</v>
      </c>
      <c r="Q63" s="519"/>
      <c r="R63" s="519"/>
      <c r="S63" s="294" t="s">
        <v>122</v>
      </c>
      <c r="T63" s="295" t="s">
        <v>202</v>
      </c>
      <c r="U63" s="415"/>
      <c r="V63" s="223"/>
      <c r="W63" s="223"/>
      <c r="X63" s="224"/>
      <c r="Y63" s="224"/>
      <c r="Z63" s="225" t="s">
        <v>473</v>
      </c>
      <c r="AA63" s="224"/>
      <c r="AB63" s="226"/>
      <c r="AC63" s="224"/>
      <c r="AD63" s="226"/>
      <c r="AE63" s="227" t="s">
        <v>476</v>
      </c>
      <c r="AF63" s="228" t="s">
        <v>1023</v>
      </c>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532"/>
    </row>
    <row r="64" spans="1:70" ht="27" customHeight="1" x14ac:dyDescent="0.3">
      <c r="A64" s="5"/>
      <c r="B64" s="418" t="s">
        <v>85</v>
      </c>
      <c r="C64" s="418"/>
      <c r="D64" s="418"/>
      <c r="E64" s="418"/>
      <c r="F64" s="418"/>
      <c r="G64" s="418"/>
      <c r="H64" s="418"/>
      <c r="I64" s="418"/>
      <c r="J64" s="418"/>
      <c r="K64" s="418"/>
      <c r="L64" s="418"/>
      <c r="M64" s="146">
        <v>214</v>
      </c>
      <c r="N64" s="9">
        <v>0</v>
      </c>
      <c r="O64" s="296">
        <v>0</v>
      </c>
      <c r="P64" s="514">
        <v>0</v>
      </c>
      <c r="Q64" s="514"/>
      <c r="R64" s="514"/>
      <c r="S64" s="297">
        <v>0</v>
      </c>
      <c r="T64" s="297">
        <v>0</v>
      </c>
      <c r="U64" s="415"/>
      <c r="V64" s="223"/>
      <c r="W64" s="223"/>
      <c r="X64" s="224"/>
      <c r="Y64" s="224"/>
      <c r="Z64" s="225" t="s">
        <v>475</v>
      </c>
      <c r="AA64" s="224"/>
      <c r="AB64" s="226"/>
      <c r="AC64" s="224"/>
      <c r="AD64" s="226"/>
      <c r="AE64" s="227" t="s">
        <v>478</v>
      </c>
      <c r="AF64" s="228" t="s">
        <v>1024</v>
      </c>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532"/>
    </row>
    <row r="65" spans="1:70" ht="27" customHeight="1" x14ac:dyDescent="0.3">
      <c r="A65" s="5"/>
      <c r="B65" s="418" t="s">
        <v>86</v>
      </c>
      <c r="C65" s="418"/>
      <c r="D65" s="418"/>
      <c r="E65" s="418"/>
      <c r="F65" s="418"/>
      <c r="G65" s="418"/>
      <c r="H65" s="418"/>
      <c r="I65" s="418"/>
      <c r="J65" s="418"/>
      <c r="K65" s="418"/>
      <c r="L65" s="418"/>
      <c r="M65" s="146">
        <v>215</v>
      </c>
      <c r="N65" s="9">
        <v>0</v>
      </c>
      <c r="O65" s="230"/>
      <c r="P65" s="515"/>
      <c r="Q65" s="515"/>
      <c r="R65" s="515"/>
      <c r="S65" s="231"/>
      <c r="T65" s="231"/>
      <c r="U65" s="415"/>
      <c r="V65" s="223"/>
      <c r="W65" s="223"/>
      <c r="X65" s="224"/>
      <c r="Y65" s="224"/>
      <c r="Z65" s="225" t="s">
        <v>477</v>
      </c>
      <c r="AA65" s="224"/>
      <c r="AB65" s="226"/>
      <c r="AC65" s="224"/>
      <c r="AD65" s="226"/>
      <c r="AE65" s="227" t="s">
        <v>480</v>
      </c>
      <c r="AF65" s="228" t="s">
        <v>1025</v>
      </c>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532"/>
    </row>
    <row r="66" spans="1:70" ht="27" customHeight="1" x14ac:dyDescent="0.3">
      <c r="A66" s="5"/>
      <c r="B66" s="418" t="s">
        <v>87</v>
      </c>
      <c r="C66" s="418"/>
      <c r="D66" s="418"/>
      <c r="E66" s="418"/>
      <c r="F66" s="418"/>
      <c r="G66" s="418"/>
      <c r="H66" s="418"/>
      <c r="I66" s="418"/>
      <c r="J66" s="418"/>
      <c r="K66" s="418"/>
      <c r="L66" s="418"/>
      <c r="M66" s="146">
        <v>216</v>
      </c>
      <c r="N66" s="9">
        <v>0</v>
      </c>
      <c r="O66" s="232" t="s">
        <v>893</v>
      </c>
      <c r="P66" s="518"/>
      <c r="Q66" s="518"/>
      <c r="R66" s="518"/>
      <c r="S66" s="233">
        <f>Computation!S67</f>
        <v>0</v>
      </c>
      <c r="T66" s="233">
        <f>Computation!T67</f>
        <v>0</v>
      </c>
      <c r="U66" s="415"/>
      <c r="V66" s="223"/>
      <c r="W66" s="223"/>
      <c r="X66" s="224"/>
      <c r="Y66" s="224"/>
      <c r="Z66" s="225" t="s">
        <v>479</v>
      </c>
      <c r="AA66" s="224"/>
      <c r="AB66" s="226"/>
      <c r="AC66" s="224"/>
      <c r="AD66" s="226"/>
      <c r="AE66" s="227" t="s">
        <v>482</v>
      </c>
      <c r="AF66" s="228" t="s">
        <v>1026</v>
      </c>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532"/>
    </row>
    <row r="67" spans="1:70" ht="27" customHeight="1" x14ac:dyDescent="0.3">
      <c r="A67" s="5"/>
      <c r="B67" s="418" t="s">
        <v>88</v>
      </c>
      <c r="C67" s="418"/>
      <c r="D67" s="418"/>
      <c r="E67" s="418"/>
      <c r="F67" s="418"/>
      <c r="G67" s="418"/>
      <c r="H67" s="418"/>
      <c r="I67" s="418"/>
      <c r="J67" s="418"/>
      <c r="K67" s="418"/>
      <c r="L67" s="418"/>
      <c r="M67" s="146">
        <v>217</v>
      </c>
      <c r="N67" s="9">
        <v>0</v>
      </c>
      <c r="O67" s="234"/>
      <c r="P67" s="403" t="s">
        <v>916</v>
      </c>
      <c r="Q67" s="403"/>
      <c r="R67" s="403"/>
      <c r="S67" s="415"/>
      <c r="T67" s="415"/>
      <c r="U67" s="415"/>
      <c r="V67" s="223"/>
      <c r="W67" s="223"/>
      <c r="X67" s="224"/>
      <c r="Y67" s="224"/>
      <c r="Z67" s="225" t="s">
        <v>481</v>
      </c>
      <c r="AA67" s="224"/>
      <c r="AB67" s="226"/>
      <c r="AC67" s="224"/>
      <c r="AD67" s="226"/>
      <c r="AE67" s="227" t="s">
        <v>484</v>
      </c>
      <c r="AF67" s="228" t="s">
        <v>1027</v>
      </c>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532"/>
    </row>
    <row r="68" spans="1:70" ht="27" customHeight="1" x14ac:dyDescent="0.3">
      <c r="A68" s="5"/>
      <c r="B68" s="418" t="s">
        <v>1086</v>
      </c>
      <c r="C68" s="418"/>
      <c r="D68" s="418"/>
      <c r="E68" s="418"/>
      <c r="F68" s="418"/>
      <c r="G68" s="418"/>
      <c r="H68" s="418"/>
      <c r="I68" s="418"/>
      <c r="J68" s="418"/>
      <c r="K68" s="418"/>
      <c r="L68" s="418"/>
      <c r="M68" s="146">
        <v>218</v>
      </c>
      <c r="N68" s="9">
        <v>0</v>
      </c>
      <c r="O68" s="234"/>
      <c r="P68" s="236"/>
      <c r="Q68" s="236"/>
      <c r="R68" s="236"/>
      <c r="S68" s="236"/>
      <c r="T68" s="236"/>
      <c r="U68" s="236"/>
      <c r="V68" s="223"/>
      <c r="W68" s="223"/>
      <c r="X68" s="224"/>
      <c r="Y68" s="224"/>
      <c r="Z68" s="225" t="s">
        <v>483</v>
      </c>
      <c r="AA68" s="224"/>
      <c r="AB68" s="226"/>
      <c r="AC68" s="224"/>
      <c r="AD68" s="226"/>
      <c r="AE68" s="227" t="s">
        <v>486</v>
      </c>
      <c r="AF68" s="228" t="s">
        <v>1028</v>
      </c>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532"/>
    </row>
    <row r="69" spans="1:70" ht="27" customHeight="1" x14ac:dyDescent="0.3">
      <c r="A69" s="5"/>
      <c r="B69" s="418" t="s">
        <v>90</v>
      </c>
      <c r="C69" s="418"/>
      <c r="D69" s="418"/>
      <c r="E69" s="418"/>
      <c r="F69" s="418"/>
      <c r="G69" s="418"/>
      <c r="H69" s="418"/>
      <c r="I69" s="418"/>
      <c r="J69" s="418"/>
      <c r="K69" s="418"/>
      <c r="L69" s="418"/>
      <c r="M69" s="146">
        <v>219</v>
      </c>
      <c r="N69" s="9">
        <v>0</v>
      </c>
      <c r="O69" s="234"/>
      <c r="P69" s="236"/>
      <c r="Q69" s="236"/>
      <c r="R69" s="236"/>
      <c r="S69" s="236"/>
      <c r="T69" s="236"/>
      <c r="U69" s="236"/>
      <c r="V69" s="223"/>
      <c r="W69" s="223"/>
      <c r="X69" s="224"/>
      <c r="Y69" s="224"/>
      <c r="Z69" s="225" t="s">
        <v>485</v>
      </c>
      <c r="AA69" s="224"/>
      <c r="AB69" s="226"/>
      <c r="AC69" s="224"/>
      <c r="AD69" s="226"/>
      <c r="AE69" s="227" t="s">
        <v>488</v>
      </c>
      <c r="AF69" s="228" t="s">
        <v>1029</v>
      </c>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532"/>
    </row>
    <row r="70" spans="1:70" ht="27" customHeight="1" x14ac:dyDescent="0.3">
      <c r="A70" s="5"/>
      <c r="B70" s="418" t="s">
        <v>236</v>
      </c>
      <c r="C70" s="418"/>
      <c r="D70" s="418"/>
      <c r="E70" s="418"/>
      <c r="F70" s="418"/>
      <c r="G70" s="418"/>
      <c r="H70" s="418"/>
      <c r="I70" s="418"/>
      <c r="J70" s="418"/>
      <c r="K70" s="418"/>
      <c r="L70" s="418"/>
      <c r="M70" s="146">
        <v>220</v>
      </c>
      <c r="N70" s="91">
        <f>Computation!N70</f>
        <v>0</v>
      </c>
      <c r="O70" s="234"/>
      <c r="P70" s="236"/>
      <c r="Q70" s="236"/>
      <c r="R70" s="236"/>
      <c r="S70" s="236"/>
      <c r="T70" s="236"/>
      <c r="U70" s="236"/>
      <c r="V70" s="223"/>
      <c r="W70" s="223"/>
      <c r="X70" s="224"/>
      <c r="Y70" s="224"/>
      <c r="Z70" s="225" t="s">
        <v>487</v>
      </c>
      <c r="AA70" s="224"/>
      <c r="AB70" s="226"/>
      <c r="AC70" s="224"/>
      <c r="AD70" s="226"/>
      <c r="AE70" s="227" t="s">
        <v>490</v>
      </c>
      <c r="AF70" s="228" t="s">
        <v>1030</v>
      </c>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532"/>
    </row>
    <row r="71" spans="1:70" ht="27" customHeight="1" x14ac:dyDescent="0.3">
      <c r="A71" s="5"/>
      <c r="B71" s="419" t="s">
        <v>91</v>
      </c>
      <c r="C71" s="419"/>
      <c r="D71" s="419"/>
      <c r="E71" s="419"/>
      <c r="F71" s="419"/>
      <c r="G71" s="419"/>
      <c r="H71" s="419"/>
      <c r="I71" s="419"/>
      <c r="J71" s="520"/>
      <c r="K71" s="520"/>
      <c r="L71" s="520"/>
      <c r="M71" s="520"/>
      <c r="N71" s="520"/>
      <c r="O71" s="234"/>
      <c r="P71" s="236"/>
      <c r="Q71" s="236"/>
      <c r="R71" s="236"/>
      <c r="S71" s="236"/>
      <c r="T71" s="236"/>
      <c r="U71" s="236"/>
      <c r="V71" s="223"/>
      <c r="W71" s="223"/>
      <c r="X71" s="224"/>
      <c r="Y71" s="224"/>
      <c r="Z71" s="225" t="s">
        <v>489</v>
      </c>
      <c r="AA71" s="224"/>
      <c r="AB71" s="226"/>
      <c r="AC71" s="224"/>
      <c r="AD71" s="226"/>
      <c r="AE71" s="227" t="s">
        <v>492</v>
      </c>
      <c r="AF71" s="228" t="s">
        <v>1031</v>
      </c>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532"/>
    </row>
    <row r="72" spans="1:70" ht="27" customHeight="1" x14ac:dyDescent="0.3">
      <c r="A72" s="5"/>
      <c r="B72" s="418" t="s">
        <v>92</v>
      </c>
      <c r="C72" s="418"/>
      <c r="D72" s="418"/>
      <c r="E72" s="418"/>
      <c r="F72" s="418"/>
      <c r="G72" s="418"/>
      <c r="H72" s="418"/>
      <c r="I72" s="418"/>
      <c r="J72" s="418"/>
      <c r="K72" s="418"/>
      <c r="L72" s="418"/>
      <c r="M72" s="146">
        <v>221</v>
      </c>
      <c r="N72" s="9">
        <v>0</v>
      </c>
      <c r="O72" s="234"/>
      <c r="P72" s="236"/>
      <c r="Q72" s="236"/>
      <c r="R72" s="236"/>
      <c r="S72" s="236"/>
      <c r="T72" s="236"/>
      <c r="U72" s="236"/>
      <c r="V72" s="223"/>
      <c r="W72" s="223"/>
      <c r="X72" s="224"/>
      <c r="Y72" s="224"/>
      <c r="Z72" s="225" t="s">
        <v>491</v>
      </c>
      <c r="AA72" s="224"/>
      <c r="AB72" s="226"/>
      <c r="AC72" s="224"/>
      <c r="AD72" s="226"/>
      <c r="AE72" s="227" t="s">
        <v>494</v>
      </c>
      <c r="AF72" s="228" t="s">
        <v>1032</v>
      </c>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532"/>
    </row>
    <row r="73" spans="1:70" ht="27" customHeight="1" x14ac:dyDescent="0.3">
      <c r="A73" s="5"/>
      <c r="B73" s="418" t="s">
        <v>93</v>
      </c>
      <c r="C73" s="418"/>
      <c r="D73" s="418"/>
      <c r="E73" s="418"/>
      <c r="F73" s="418"/>
      <c r="G73" s="418"/>
      <c r="H73" s="418"/>
      <c r="I73" s="418"/>
      <c r="J73" s="418"/>
      <c r="K73" s="418"/>
      <c r="L73" s="418"/>
      <c r="M73" s="146">
        <v>223</v>
      </c>
      <c r="N73" s="9">
        <v>0</v>
      </c>
      <c r="O73" s="234"/>
      <c r="P73" s="236"/>
      <c r="Q73" s="236"/>
      <c r="R73" s="236"/>
      <c r="S73" s="236"/>
      <c r="T73" s="236"/>
      <c r="U73" s="236"/>
      <c r="V73" s="223"/>
      <c r="W73" s="223"/>
      <c r="X73" s="224"/>
      <c r="Y73" s="224"/>
      <c r="Z73" s="225" t="s">
        <v>493</v>
      </c>
      <c r="AA73" s="224"/>
      <c r="AB73" s="226"/>
      <c r="AC73" s="224"/>
      <c r="AD73" s="226"/>
      <c r="AE73" s="227" t="s">
        <v>496</v>
      </c>
      <c r="AF73" s="235"/>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532"/>
    </row>
    <row r="74" spans="1:70" ht="27" customHeight="1" x14ac:dyDescent="0.3">
      <c r="A74" s="5"/>
      <c r="B74" s="418" t="s">
        <v>94</v>
      </c>
      <c r="C74" s="418"/>
      <c r="D74" s="418"/>
      <c r="E74" s="418"/>
      <c r="F74" s="418"/>
      <c r="G74" s="418"/>
      <c r="H74" s="418"/>
      <c r="I74" s="418"/>
      <c r="J74" s="418"/>
      <c r="K74" s="418"/>
      <c r="L74" s="418"/>
      <c r="M74" s="146">
        <v>225</v>
      </c>
      <c r="N74" s="9">
        <v>0</v>
      </c>
      <c r="O74" s="234"/>
      <c r="P74" s="236"/>
      <c r="Q74" s="236"/>
      <c r="R74" s="236"/>
      <c r="S74" s="236"/>
      <c r="T74" s="236"/>
      <c r="U74" s="236"/>
      <c r="V74" s="223"/>
      <c r="W74" s="223"/>
      <c r="X74" s="224"/>
      <c r="Y74" s="224"/>
      <c r="Z74" s="225" t="s">
        <v>495</v>
      </c>
      <c r="AA74" s="224"/>
      <c r="AB74" s="226"/>
      <c r="AC74" s="224"/>
      <c r="AD74" s="226"/>
      <c r="AE74" s="227" t="s">
        <v>498</v>
      </c>
      <c r="AF74" s="235"/>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532"/>
    </row>
    <row r="75" spans="1:70" ht="27" customHeight="1" x14ac:dyDescent="0.3">
      <c r="A75" s="5"/>
      <c r="B75" s="418" t="s">
        <v>76</v>
      </c>
      <c r="C75" s="418"/>
      <c r="D75" s="418"/>
      <c r="E75" s="418"/>
      <c r="F75" s="418"/>
      <c r="G75" s="418"/>
      <c r="H75" s="418"/>
      <c r="I75" s="418"/>
      <c r="J75" s="418"/>
      <c r="K75" s="418"/>
      <c r="L75" s="418"/>
      <c r="M75" s="146">
        <v>227</v>
      </c>
      <c r="N75" s="9">
        <v>0</v>
      </c>
      <c r="O75" s="234"/>
      <c r="P75" s="236"/>
      <c r="Q75" s="236"/>
      <c r="R75" s="236"/>
      <c r="S75" s="236"/>
      <c r="T75" s="236"/>
      <c r="U75" s="236"/>
      <c r="V75" s="223"/>
      <c r="W75" s="223"/>
      <c r="X75" s="224"/>
      <c r="Y75" s="224"/>
      <c r="Z75" s="225" t="s">
        <v>497</v>
      </c>
      <c r="AA75" s="224"/>
      <c r="AB75" s="226"/>
      <c r="AC75" s="224"/>
      <c r="AD75" s="226"/>
      <c r="AE75" s="227" t="s">
        <v>500</v>
      </c>
      <c r="AF75" s="235"/>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532"/>
    </row>
    <row r="76" spans="1:70" ht="27" customHeight="1" x14ac:dyDescent="0.3">
      <c r="A76" s="5"/>
      <c r="B76" s="511" t="s">
        <v>1193</v>
      </c>
      <c r="C76" s="512"/>
      <c r="D76" s="512"/>
      <c r="E76" s="512"/>
      <c r="F76" s="513"/>
      <c r="G76" s="473"/>
      <c r="H76" s="474"/>
      <c r="I76" s="474"/>
      <c r="J76" s="474"/>
      <c r="K76" s="474"/>
      <c r="L76" s="522"/>
      <c r="M76" s="146">
        <v>229</v>
      </c>
      <c r="N76" s="9">
        <v>0</v>
      </c>
      <c r="O76" s="234"/>
      <c r="P76" s="403" t="s">
        <v>1139</v>
      </c>
      <c r="Q76" s="403"/>
      <c r="R76" s="403"/>
      <c r="S76" s="236"/>
      <c r="T76" s="236"/>
      <c r="U76" s="236"/>
      <c r="V76" s="223"/>
      <c r="W76" s="223"/>
      <c r="X76" s="224"/>
      <c r="Y76" s="224"/>
      <c r="Z76" s="225" t="s">
        <v>499</v>
      </c>
      <c r="AA76" s="224"/>
      <c r="AB76" s="226"/>
      <c r="AC76" s="224"/>
      <c r="AD76" s="226"/>
      <c r="AE76" s="227" t="s">
        <v>502</v>
      </c>
      <c r="AF76" s="235"/>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532"/>
    </row>
    <row r="77" spans="1:70" ht="27" customHeight="1" x14ac:dyDescent="0.3">
      <c r="A77" s="5"/>
      <c r="B77" s="511" t="s">
        <v>96</v>
      </c>
      <c r="C77" s="512"/>
      <c r="D77" s="512"/>
      <c r="E77" s="512"/>
      <c r="F77" s="512"/>
      <c r="G77" s="512"/>
      <c r="H77" s="512"/>
      <c r="I77" s="512"/>
      <c r="J77" s="512"/>
      <c r="K77" s="512"/>
      <c r="L77" s="513"/>
      <c r="M77" s="146">
        <v>233</v>
      </c>
      <c r="N77" s="9">
        <v>0</v>
      </c>
      <c r="O77" s="289"/>
      <c r="P77" s="223"/>
      <c r="Q77" s="223"/>
      <c r="R77" s="223"/>
      <c r="S77" s="292"/>
      <c r="T77" s="292"/>
      <c r="U77" s="292"/>
      <c r="V77" s="223"/>
      <c r="W77" s="223"/>
      <c r="X77" s="224"/>
      <c r="Y77" s="224"/>
      <c r="Z77" s="225" t="s">
        <v>501</v>
      </c>
      <c r="AA77" s="224"/>
      <c r="AB77" s="226"/>
      <c r="AC77" s="224"/>
      <c r="AD77" s="226"/>
      <c r="AE77" s="227" t="s">
        <v>504</v>
      </c>
      <c r="AF77" s="235"/>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532"/>
    </row>
    <row r="78" spans="1:70" ht="27" customHeight="1" x14ac:dyDescent="0.3">
      <c r="A78" s="5"/>
      <c r="B78" s="418" t="s">
        <v>1088</v>
      </c>
      <c r="C78" s="418"/>
      <c r="D78" s="418"/>
      <c r="E78" s="418"/>
      <c r="F78" s="418"/>
      <c r="G78" s="418"/>
      <c r="H78" s="418"/>
      <c r="I78" s="418"/>
      <c r="J78" s="418"/>
      <c r="K78" s="418"/>
      <c r="L78" s="418"/>
      <c r="M78" s="146">
        <v>235</v>
      </c>
      <c r="N78" s="91">
        <f>Computation!N78</f>
        <v>0</v>
      </c>
      <c r="O78" s="412"/>
      <c r="P78" s="524"/>
      <c r="Q78" s="524"/>
      <c r="R78" s="524"/>
      <c r="S78" s="524"/>
      <c r="T78" s="524"/>
      <c r="U78" s="524"/>
      <c r="V78" s="223"/>
      <c r="W78" s="223"/>
      <c r="X78" s="224"/>
      <c r="Y78" s="224"/>
      <c r="Z78" s="225" t="s">
        <v>503</v>
      </c>
      <c r="AA78" s="224"/>
      <c r="AB78" s="226"/>
      <c r="AC78" s="224"/>
      <c r="AD78" s="226"/>
      <c r="AE78" s="227" t="s">
        <v>506</v>
      </c>
      <c r="AF78" s="235"/>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532"/>
    </row>
    <row r="79" spans="1:70" ht="27" customHeight="1" x14ac:dyDescent="0.3">
      <c r="A79" s="5"/>
      <c r="B79" s="418" t="s">
        <v>1089</v>
      </c>
      <c r="C79" s="418"/>
      <c r="D79" s="418"/>
      <c r="E79" s="418"/>
      <c r="F79" s="418"/>
      <c r="G79" s="418"/>
      <c r="H79" s="418"/>
      <c r="I79" s="418"/>
      <c r="J79" s="418"/>
      <c r="K79" s="418"/>
      <c r="L79" s="418"/>
      <c r="M79" s="146">
        <v>236</v>
      </c>
      <c r="N79" s="91">
        <f>Computation!N79</f>
        <v>0</v>
      </c>
      <c r="O79" s="412"/>
      <c r="P79" s="524"/>
      <c r="Q79" s="524"/>
      <c r="R79" s="524"/>
      <c r="S79" s="524"/>
      <c r="T79" s="524"/>
      <c r="U79" s="524"/>
      <c r="V79" s="223"/>
      <c r="W79" s="223"/>
      <c r="X79" s="224"/>
      <c r="Y79" s="224"/>
      <c r="Z79" s="225" t="s">
        <v>505</v>
      </c>
      <c r="AA79" s="224"/>
      <c r="AB79" s="226"/>
      <c r="AC79" s="224"/>
      <c r="AD79" s="226"/>
      <c r="AE79" s="227" t="s">
        <v>508</v>
      </c>
      <c r="AF79" s="235"/>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532"/>
    </row>
    <row r="80" spans="1:70" ht="27" customHeight="1" x14ac:dyDescent="0.3">
      <c r="A80" s="5"/>
      <c r="B80" s="419" t="s">
        <v>97</v>
      </c>
      <c r="C80" s="419"/>
      <c r="D80" s="419"/>
      <c r="E80" s="419"/>
      <c r="F80" s="419"/>
      <c r="G80" s="419"/>
      <c r="H80" s="419"/>
      <c r="I80" s="520"/>
      <c r="J80" s="520"/>
      <c r="K80" s="520"/>
      <c r="L80" s="520"/>
      <c r="M80" s="520"/>
      <c r="N80" s="520"/>
      <c r="O80" s="412"/>
      <c r="P80" s="524"/>
      <c r="Q80" s="524"/>
      <c r="R80" s="524"/>
      <c r="S80" s="524"/>
      <c r="T80" s="524"/>
      <c r="U80" s="524"/>
      <c r="V80" s="223"/>
      <c r="W80" s="223"/>
      <c r="X80" s="224"/>
      <c r="Y80" s="224"/>
      <c r="Z80" s="225" t="s">
        <v>507</v>
      </c>
      <c r="AA80" s="224"/>
      <c r="AB80" s="226"/>
      <c r="AC80" s="224"/>
      <c r="AD80" s="226"/>
      <c r="AE80" s="227" t="s">
        <v>510</v>
      </c>
      <c r="AF80" s="235"/>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532"/>
    </row>
    <row r="81" spans="1:70" ht="27" customHeight="1" x14ac:dyDescent="0.3">
      <c r="A81" s="5"/>
      <c r="B81" s="418" t="s">
        <v>1087</v>
      </c>
      <c r="C81" s="418"/>
      <c r="D81" s="418"/>
      <c r="E81" s="418"/>
      <c r="F81" s="418"/>
      <c r="G81" s="418"/>
      <c r="H81" s="418"/>
      <c r="I81" s="418"/>
      <c r="J81" s="418"/>
      <c r="K81" s="418"/>
      <c r="L81" s="418"/>
      <c r="M81" s="146">
        <v>238</v>
      </c>
      <c r="N81" s="91">
        <f>Computation!N81</f>
        <v>0</v>
      </c>
      <c r="O81" s="412"/>
      <c r="P81" s="524"/>
      <c r="Q81" s="524"/>
      <c r="R81" s="524"/>
      <c r="S81" s="524"/>
      <c r="T81" s="524"/>
      <c r="U81" s="524"/>
      <c r="V81" s="223"/>
      <c r="W81" s="223"/>
      <c r="X81" s="224"/>
      <c r="Y81" s="224"/>
      <c r="Z81" s="225" t="s">
        <v>509</v>
      </c>
      <c r="AA81" s="224"/>
      <c r="AB81" s="226"/>
      <c r="AC81" s="224"/>
      <c r="AD81" s="226"/>
      <c r="AE81" s="227" t="s">
        <v>512</v>
      </c>
      <c r="AF81" s="235"/>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532"/>
    </row>
    <row r="82" spans="1:70" ht="27" customHeight="1" x14ac:dyDescent="0.3">
      <c r="A82" s="5"/>
      <c r="B82" s="418" t="s">
        <v>1090</v>
      </c>
      <c r="C82" s="418"/>
      <c r="D82" s="418"/>
      <c r="E82" s="418"/>
      <c r="F82" s="418"/>
      <c r="G82" s="418"/>
      <c r="H82" s="418"/>
      <c r="I82" s="418"/>
      <c r="J82" s="418"/>
      <c r="K82" s="418"/>
      <c r="L82" s="418"/>
      <c r="M82" s="146">
        <v>248</v>
      </c>
      <c r="N82" s="91">
        <f>Computation!N82</f>
        <v>0</v>
      </c>
      <c r="O82" s="412"/>
      <c r="P82" s="524"/>
      <c r="Q82" s="524"/>
      <c r="R82" s="524"/>
      <c r="S82" s="524"/>
      <c r="T82" s="524"/>
      <c r="U82" s="524"/>
      <c r="V82" s="223"/>
      <c r="W82" s="223"/>
      <c r="X82" s="224"/>
      <c r="Y82" s="224"/>
      <c r="Z82" s="225" t="s">
        <v>511</v>
      </c>
      <c r="AA82" s="224"/>
      <c r="AB82" s="226"/>
      <c r="AC82" s="224"/>
      <c r="AD82" s="226"/>
      <c r="AE82" s="227" t="s">
        <v>514</v>
      </c>
      <c r="AF82" s="235"/>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532"/>
    </row>
    <row r="83" spans="1:70" ht="27" customHeight="1" x14ac:dyDescent="0.3">
      <c r="A83" s="5"/>
      <c r="B83" s="139" t="s">
        <v>98</v>
      </c>
      <c r="C83" s="521"/>
      <c r="D83" s="521"/>
      <c r="E83" s="521"/>
      <c r="F83" s="521"/>
      <c r="G83" s="521"/>
      <c r="H83" s="521"/>
      <c r="I83" s="521"/>
      <c r="J83" s="521"/>
      <c r="K83" s="521"/>
      <c r="L83" s="521"/>
      <c r="M83" s="521"/>
      <c r="N83" s="521"/>
      <c r="O83" s="412"/>
      <c r="P83" s="524"/>
      <c r="Q83" s="524"/>
      <c r="R83" s="524"/>
      <c r="S83" s="524"/>
      <c r="T83" s="524"/>
      <c r="U83" s="524"/>
      <c r="V83" s="223"/>
      <c r="W83" s="223"/>
      <c r="X83" s="224"/>
      <c r="Y83" s="224"/>
      <c r="Z83" s="225" t="s">
        <v>513</v>
      </c>
      <c r="AA83" s="224"/>
      <c r="AB83" s="226"/>
      <c r="AC83" s="224"/>
      <c r="AD83" s="226"/>
      <c r="AE83" s="227" t="s">
        <v>516</v>
      </c>
      <c r="AF83" s="235"/>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532"/>
    </row>
    <row r="84" spans="1:70" ht="27" customHeight="1" x14ac:dyDescent="0.3">
      <c r="A84" s="5"/>
      <c r="B84" s="418" t="s">
        <v>1091</v>
      </c>
      <c r="C84" s="418"/>
      <c r="D84" s="418"/>
      <c r="E84" s="418"/>
      <c r="F84" s="418"/>
      <c r="G84" s="418"/>
      <c r="H84" s="418"/>
      <c r="I84" s="418"/>
      <c r="J84" s="418"/>
      <c r="K84" s="418"/>
      <c r="L84" s="418"/>
      <c r="M84" s="146">
        <v>272</v>
      </c>
      <c r="N84" s="150">
        <f>Computation!N84</f>
        <v>0</v>
      </c>
      <c r="O84" s="412"/>
      <c r="P84" s="524"/>
      <c r="Q84" s="524"/>
      <c r="R84" s="524"/>
      <c r="S84" s="524"/>
      <c r="T84" s="524"/>
      <c r="U84" s="524"/>
      <c r="V84" s="223"/>
      <c r="W84" s="223"/>
      <c r="X84" s="224"/>
      <c r="Y84" s="224"/>
      <c r="Z84" s="225" t="s">
        <v>515</v>
      </c>
      <c r="AA84" s="224"/>
      <c r="AB84" s="226"/>
      <c r="AC84" s="224"/>
      <c r="AD84" s="226"/>
      <c r="AE84" s="227" t="s">
        <v>518</v>
      </c>
      <c r="AF84" s="235"/>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532"/>
    </row>
    <row r="85" spans="1:70" ht="27" hidden="1" customHeight="1" x14ac:dyDescent="0.3">
      <c r="A85" s="5"/>
      <c r="B85" s="419" t="s">
        <v>99</v>
      </c>
      <c r="C85" s="419"/>
      <c r="D85" s="419"/>
      <c r="E85" s="419"/>
      <c r="F85" s="462"/>
      <c r="G85" s="462"/>
      <c r="H85" s="462"/>
      <c r="I85" s="462"/>
      <c r="J85" s="462"/>
      <c r="K85" s="462"/>
      <c r="L85" s="462"/>
      <c r="M85" s="462"/>
      <c r="N85" s="462"/>
      <c r="O85" s="412"/>
      <c r="P85" s="524"/>
      <c r="Q85" s="524"/>
      <c r="R85" s="524"/>
      <c r="S85" s="524"/>
      <c r="T85" s="524"/>
      <c r="U85" s="524"/>
      <c r="V85" s="223"/>
      <c r="W85" s="223"/>
      <c r="X85" s="224"/>
      <c r="Y85" s="224"/>
      <c r="Z85" s="225" t="s">
        <v>517</v>
      </c>
      <c r="AA85" s="224"/>
      <c r="AB85" s="226"/>
      <c r="AC85" s="224"/>
      <c r="AD85" s="226"/>
      <c r="AE85" s="227" t="s">
        <v>520</v>
      </c>
      <c r="AF85" s="235"/>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532"/>
    </row>
    <row r="86" spans="1:70" ht="27" hidden="1" customHeight="1" x14ac:dyDescent="0.3">
      <c r="A86" s="5"/>
      <c r="B86" s="418" t="s">
        <v>100</v>
      </c>
      <c r="C86" s="418"/>
      <c r="D86" s="418"/>
      <c r="E86" s="418"/>
      <c r="F86" s="418"/>
      <c r="G86" s="418"/>
      <c r="H86" s="418"/>
      <c r="I86" s="418"/>
      <c r="J86" s="418"/>
      <c r="K86" s="418"/>
      <c r="L86" s="418"/>
      <c r="M86" s="151">
        <v>273</v>
      </c>
      <c r="N86" s="150"/>
      <c r="O86" s="412"/>
      <c r="P86" s="524"/>
      <c r="Q86" s="524"/>
      <c r="R86" s="524"/>
      <c r="S86" s="524"/>
      <c r="T86" s="524"/>
      <c r="U86" s="524"/>
      <c r="V86" s="223"/>
      <c r="W86" s="223"/>
      <c r="X86" s="224"/>
      <c r="Y86" s="224"/>
      <c r="Z86" s="225" t="s">
        <v>519</v>
      </c>
      <c r="AA86" s="224"/>
      <c r="AB86" s="226"/>
      <c r="AC86" s="224"/>
      <c r="AD86" s="226"/>
      <c r="AE86" s="227" t="s">
        <v>522</v>
      </c>
      <c r="AF86" s="235"/>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532"/>
    </row>
    <row r="87" spans="1:70" ht="27" hidden="1" customHeight="1" x14ac:dyDescent="0.3">
      <c r="A87" s="5"/>
      <c r="B87" s="418" t="s">
        <v>101</v>
      </c>
      <c r="C87" s="418"/>
      <c r="D87" s="418"/>
      <c r="E87" s="418"/>
      <c r="F87" s="418"/>
      <c r="G87" s="418"/>
      <c r="H87" s="418"/>
      <c r="I87" s="418"/>
      <c r="J87" s="418"/>
      <c r="K87" s="418"/>
      <c r="L87" s="418"/>
      <c r="M87" s="151">
        <v>274</v>
      </c>
      <c r="N87" s="150"/>
      <c r="O87" s="412"/>
      <c r="P87" s="524"/>
      <c r="Q87" s="524"/>
      <c r="R87" s="524"/>
      <c r="S87" s="524"/>
      <c r="T87" s="524"/>
      <c r="U87" s="524"/>
      <c r="V87" s="223"/>
      <c r="W87" s="223"/>
      <c r="X87" s="224"/>
      <c r="Y87" s="224"/>
      <c r="Z87" s="225" t="s">
        <v>521</v>
      </c>
      <c r="AA87" s="224"/>
      <c r="AB87" s="226"/>
      <c r="AC87" s="224"/>
      <c r="AD87" s="226"/>
      <c r="AE87" s="227" t="s">
        <v>524</v>
      </c>
      <c r="AF87" s="235"/>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532"/>
    </row>
    <row r="88" spans="1:70" ht="27" customHeight="1" x14ac:dyDescent="0.3">
      <c r="A88" s="5"/>
      <c r="B88" s="419" t="s">
        <v>102</v>
      </c>
      <c r="C88" s="419"/>
      <c r="D88" s="462"/>
      <c r="E88" s="462"/>
      <c r="F88" s="462"/>
      <c r="G88" s="462"/>
      <c r="H88" s="462"/>
      <c r="I88" s="462"/>
      <c r="J88" s="462"/>
      <c r="K88" s="462"/>
      <c r="L88" s="462"/>
      <c r="M88" s="462"/>
      <c r="N88" s="462"/>
      <c r="O88" s="412"/>
      <c r="P88" s="524"/>
      <c r="Q88" s="524"/>
      <c r="R88" s="524"/>
      <c r="S88" s="524"/>
      <c r="T88" s="524"/>
      <c r="U88" s="524"/>
      <c r="V88" s="223"/>
      <c r="W88" s="223"/>
      <c r="X88" s="224"/>
      <c r="Y88" s="224"/>
      <c r="Z88" s="225" t="s">
        <v>523</v>
      </c>
      <c r="AA88" s="224"/>
      <c r="AB88" s="226"/>
      <c r="AC88" s="224"/>
      <c r="AD88" s="226"/>
      <c r="AE88" s="227" t="s">
        <v>526</v>
      </c>
      <c r="AF88" s="235"/>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532"/>
    </row>
    <row r="89" spans="1:70" ht="27" hidden="1" customHeight="1" x14ac:dyDescent="0.3">
      <c r="A89" s="5"/>
      <c r="B89" s="418" t="s">
        <v>104</v>
      </c>
      <c r="C89" s="418"/>
      <c r="D89" s="418"/>
      <c r="E89" s="418"/>
      <c r="F89" s="418"/>
      <c r="G89" s="418"/>
      <c r="H89" s="418"/>
      <c r="I89" s="418"/>
      <c r="J89" s="418"/>
      <c r="K89" s="418"/>
      <c r="L89" s="418"/>
      <c r="M89" s="151">
        <v>275</v>
      </c>
      <c r="N89" s="150"/>
      <c r="O89" s="234"/>
      <c r="P89" s="236"/>
      <c r="Q89" s="236"/>
      <c r="R89" s="223"/>
      <c r="S89" s="223"/>
      <c r="T89" s="223"/>
      <c r="U89" s="223"/>
      <c r="V89" s="223"/>
      <c r="W89" s="223"/>
      <c r="X89" s="224"/>
      <c r="Y89" s="224"/>
      <c r="Z89" s="225" t="s">
        <v>525</v>
      </c>
      <c r="AA89" s="224"/>
      <c r="AB89" s="226"/>
      <c r="AC89" s="224"/>
      <c r="AD89" s="226"/>
      <c r="AE89" s="227" t="s">
        <v>528</v>
      </c>
      <c r="AF89" s="235"/>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532"/>
    </row>
    <row r="90" spans="1:70" ht="27" hidden="1" customHeight="1" x14ac:dyDescent="0.3">
      <c r="A90" s="5"/>
      <c r="B90" s="418" t="s">
        <v>105</v>
      </c>
      <c r="C90" s="418"/>
      <c r="D90" s="418"/>
      <c r="E90" s="418"/>
      <c r="F90" s="418"/>
      <c r="G90" s="418"/>
      <c r="H90" s="418"/>
      <c r="I90" s="418"/>
      <c r="J90" s="418"/>
      <c r="K90" s="418"/>
      <c r="L90" s="418"/>
      <c r="M90" s="151">
        <v>276</v>
      </c>
      <c r="N90" s="150"/>
      <c r="O90" s="234"/>
      <c r="P90" s="236"/>
      <c r="Q90" s="236"/>
      <c r="R90" s="223"/>
      <c r="S90" s="223"/>
      <c r="T90" s="223"/>
      <c r="U90" s="223"/>
      <c r="V90" s="223"/>
      <c r="W90" s="223"/>
      <c r="X90" s="224"/>
      <c r="Y90" s="224"/>
      <c r="Z90" s="225" t="s">
        <v>527</v>
      </c>
      <c r="AA90" s="224"/>
      <c r="AB90" s="226"/>
      <c r="AC90" s="224"/>
      <c r="AD90" s="226"/>
      <c r="AE90" s="227" t="s">
        <v>530</v>
      </c>
      <c r="AF90" s="235"/>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532"/>
    </row>
    <row r="91" spans="1:70" ht="27" hidden="1" customHeight="1" x14ac:dyDescent="0.3">
      <c r="A91" s="5"/>
      <c r="B91" s="418" t="s">
        <v>106</v>
      </c>
      <c r="C91" s="418"/>
      <c r="D91" s="418"/>
      <c r="E91" s="418"/>
      <c r="F91" s="418"/>
      <c r="G91" s="418"/>
      <c r="H91" s="418"/>
      <c r="I91" s="418"/>
      <c r="J91" s="418"/>
      <c r="K91" s="418"/>
      <c r="L91" s="418"/>
      <c r="M91" s="151">
        <v>277</v>
      </c>
      <c r="N91" s="150"/>
      <c r="O91" s="234"/>
      <c r="P91" s="236"/>
      <c r="Q91" s="236"/>
      <c r="R91" s="223"/>
      <c r="S91" s="223"/>
      <c r="T91" s="223"/>
      <c r="U91" s="223"/>
      <c r="V91" s="223"/>
      <c r="W91" s="223"/>
      <c r="X91" s="224"/>
      <c r="Y91" s="224"/>
      <c r="Z91" s="225" t="s">
        <v>529</v>
      </c>
      <c r="AA91" s="224"/>
      <c r="AB91" s="226"/>
      <c r="AC91" s="224"/>
      <c r="AD91" s="226"/>
      <c r="AE91" s="227" t="s">
        <v>532</v>
      </c>
      <c r="AF91" s="235"/>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532"/>
    </row>
    <row r="92" spans="1:70" ht="27" hidden="1" customHeight="1" x14ac:dyDescent="0.3">
      <c r="A92" s="5"/>
      <c r="B92" s="418" t="s">
        <v>103</v>
      </c>
      <c r="C92" s="418"/>
      <c r="D92" s="418"/>
      <c r="E92" s="418"/>
      <c r="F92" s="418"/>
      <c r="G92" s="418"/>
      <c r="H92" s="418"/>
      <c r="I92" s="418"/>
      <c r="J92" s="418"/>
      <c r="K92" s="418"/>
      <c r="L92" s="418"/>
      <c r="M92" s="151">
        <v>278</v>
      </c>
      <c r="N92" s="150"/>
      <c r="O92" s="234"/>
      <c r="P92" s="236"/>
      <c r="Q92" s="236"/>
      <c r="R92" s="223"/>
      <c r="S92" s="223"/>
      <c r="T92" s="223"/>
      <c r="U92" s="223"/>
      <c r="V92" s="223"/>
      <c r="W92" s="223"/>
      <c r="X92" s="224"/>
      <c r="Y92" s="224"/>
      <c r="Z92" s="225" t="s">
        <v>531</v>
      </c>
      <c r="AA92" s="224"/>
      <c r="AB92" s="226"/>
      <c r="AC92" s="224"/>
      <c r="AD92" s="226"/>
      <c r="AE92" s="227" t="s">
        <v>534</v>
      </c>
      <c r="AF92" s="235"/>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532"/>
    </row>
    <row r="93" spans="1:70" ht="27" hidden="1" customHeight="1" x14ac:dyDescent="0.3">
      <c r="A93" s="5"/>
      <c r="B93" s="418" t="s">
        <v>107</v>
      </c>
      <c r="C93" s="418"/>
      <c r="D93" s="418"/>
      <c r="E93" s="418"/>
      <c r="F93" s="418"/>
      <c r="G93" s="418"/>
      <c r="H93" s="418"/>
      <c r="I93" s="418"/>
      <c r="J93" s="418"/>
      <c r="K93" s="418"/>
      <c r="L93" s="418"/>
      <c r="M93" s="151">
        <v>279</v>
      </c>
      <c r="N93" s="150"/>
      <c r="O93" s="234"/>
      <c r="P93" s="236"/>
      <c r="Q93" s="236"/>
      <c r="R93" s="223"/>
      <c r="S93" s="223"/>
      <c r="T93" s="223"/>
      <c r="U93" s="223"/>
      <c r="V93" s="223"/>
      <c r="W93" s="223"/>
      <c r="X93" s="224"/>
      <c r="Y93" s="224"/>
      <c r="Z93" s="225" t="s">
        <v>533</v>
      </c>
      <c r="AA93" s="224"/>
      <c r="AB93" s="226"/>
      <c r="AC93" s="224"/>
      <c r="AD93" s="226"/>
      <c r="AE93" s="227" t="s">
        <v>536</v>
      </c>
      <c r="AF93" s="235"/>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532"/>
    </row>
    <row r="94" spans="1:70" ht="27" customHeight="1" x14ac:dyDescent="0.3">
      <c r="A94" s="5"/>
      <c r="B94" s="418" t="s">
        <v>108</v>
      </c>
      <c r="C94" s="418"/>
      <c r="D94" s="418"/>
      <c r="E94" s="418"/>
      <c r="F94" s="418"/>
      <c r="G94" s="418"/>
      <c r="H94" s="418"/>
      <c r="I94" s="418"/>
      <c r="J94" s="418"/>
      <c r="K94" s="418"/>
      <c r="L94" s="418"/>
      <c r="M94" s="146">
        <v>280</v>
      </c>
      <c r="N94" s="9">
        <v>0</v>
      </c>
      <c r="O94" s="412"/>
      <c r="P94" s="403" t="str">
        <f>B96</f>
        <v xml:space="preserve">Approved Annuity Contract and Registered Retirement Savings Plan Contributions </v>
      </c>
      <c r="Q94" s="403"/>
      <c r="R94" s="403"/>
      <c r="S94" s="415"/>
      <c r="T94" s="415"/>
      <c r="U94" s="415"/>
      <c r="V94" s="237"/>
      <c r="W94" s="223"/>
      <c r="X94" s="224"/>
      <c r="Y94" s="224"/>
      <c r="Z94" s="225" t="s">
        <v>535</v>
      </c>
      <c r="AA94" s="224"/>
      <c r="AB94" s="226"/>
      <c r="AC94" s="224"/>
      <c r="AD94" s="226"/>
      <c r="AE94" s="227" t="s">
        <v>538</v>
      </c>
      <c r="AF94" s="235"/>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532"/>
    </row>
    <row r="95" spans="1:70" ht="27" customHeight="1" x14ac:dyDescent="0.3">
      <c r="A95" s="5"/>
      <c r="B95" s="418" t="s">
        <v>109</v>
      </c>
      <c r="C95" s="418"/>
      <c r="D95" s="418"/>
      <c r="E95" s="418"/>
      <c r="F95" s="418"/>
      <c r="G95" s="418"/>
      <c r="H95" s="418"/>
      <c r="I95" s="418"/>
      <c r="J95" s="418"/>
      <c r="K95" s="418"/>
      <c r="L95" s="418"/>
      <c r="M95" s="146">
        <v>281</v>
      </c>
      <c r="N95" s="9">
        <v>0</v>
      </c>
      <c r="O95" s="412"/>
      <c r="P95" s="236" t="s">
        <v>947</v>
      </c>
      <c r="Q95" s="283" t="s">
        <v>948</v>
      </c>
      <c r="R95" s="283" t="s">
        <v>949</v>
      </c>
      <c r="S95" s="415"/>
      <c r="T95" s="415"/>
      <c r="U95" s="415"/>
      <c r="V95" s="237"/>
      <c r="W95" s="223"/>
      <c r="X95" s="224"/>
      <c r="Y95" s="224"/>
      <c r="Z95" s="225" t="s">
        <v>537</v>
      </c>
      <c r="AA95" s="224"/>
      <c r="AB95" s="226"/>
      <c r="AC95" s="224"/>
      <c r="AD95" s="226"/>
      <c r="AE95" s="227" t="s">
        <v>540</v>
      </c>
      <c r="AF95" s="235"/>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532"/>
    </row>
    <row r="96" spans="1:70" ht="27" customHeight="1" x14ac:dyDescent="0.3">
      <c r="A96" s="5"/>
      <c r="B96" s="418" t="s">
        <v>110</v>
      </c>
      <c r="C96" s="418"/>
      <c r="D96" s="418"/>
      <c r="E96" s="418"/>
      <c r="F96" s="418"/>
      <c r="G96" s="418"/>
      <c r="H96" s="418"/>
      <c r="I96" s="418"/>
      <c r="J96" s="418"/>
      <c r="K96" s="418"/>
      <c r="L96" s="418"/>
      <c r="M96" s="146">
        <v>282</v>
      </c>
      <c r="N96" s="150">
        <f>Computation!N96</f>
        <v>0</v>
      </c>
      <c r="O96" s="412"/>
      <c r="P96" s="238">
        <v>0</v>
      </c>
      <c r="Q96" s="239" t="s">
        <v>1206</v>
      </c>
      <c r="R96" s="240">
        <v>0</v>
      </c>
      <c r="S96" s="415"/>
      <c r="T96" s="415"/>
      <c r="U96" s="415"/>
      <c r="V96" s="237"/>
      <c r="W96" s="223"/>
      <c r="X96" s="224"/>
      <c r="Y96" s="224"/>
      <c r="Z96" s="225" t="s">
        <v>539</v>
      </c>
      <c r="AA96" s="224"/>
      <c r="AB96" s="226"/>
      <c r="AC96" s="224"/>
      <c r="AD96" s="226"/>
      <c r="AE96" s="227" t="s">
        <v>542</v>
      </c>
      <c r="AF96" s="235"/>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532"/>
    </row>
    <row r="97" spans="1:70" ht="27" customHeight="1" x14ac:dyDescent="0.3">
      <c r="A97" s="5"/>
      <c r="B97" s="418" t="s">
        <v>1092</v>
      </c>
      <c r="C97" s="418"/>
      <c r="D97" s="418"/>
      <c r="E97" s="418"/>
      <c r="F97" s="418"/>
      <c r="G97" s="418"/>
      <c r="H97" s="418"/>
      <c r="I97" s="418"/>
      <c r="J97" s="418"/>
      <c r="K97" s="418"/>
      <c r="L97" s="418"/>
      <c r="M97" s="146">
        <v>283</v>
      </c>
      <c r="N97" s="91">
        <f>Computation!N97</f>
        <v>0</v>
      </c>
      <c r="O97" s="412"/>
      <c r="P97" s="408" t="s">
        <v>916</v>
      </c>
      <c r="Q97" s="408"/>
      <c r="R97" s="408"/>
      <c r="S97" s="415"/>
      <c r="T97" s="415"/>
      <c r="U97" s="415"/>
      <c r="V97" s="237"/>
      <c r="W97" s="223"/>
      <c r="X97" s="224"/>
      <c r="Y97" s="224"/>
      <c r="Z97" s="225" t="s">
        <v>541</v>
      </c>
      <c r="AA97" s="224"/>
      <c r="AB97" s="226"/>
      <c r="AC97" s="224"/>
      <c r="AD97" s="226"/>
      <c r="AE97" s="227" t="s">
        <v>544</v>
      </c>
      <c r="AF97" s="235"/>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532"/>
    </row>
    <row r="98" spans="1:70" ht="27" customHeight="1" x14ac:dyDescent="0.3">
      <c r="A98" s="5"/>
      <c r="B98" s="418" t="s">
        <v>200</v>
      </c>
      <c r="C98" s="418"/>
      <c r="D98" s="418"/>
      <c r="E98" s="418"/>
      <c r="F98" s="418"/>
      <c r="G98" s="418"/>
      <c r="H98" s="418"/>
      <c r="I98" s="418"/>
      <c r="J98" s="418"/>
      <c r="K98" s="418"/>
      <c r="L98" s="418"/>
      <c r="M98" s="146">
        <v>284</v>
      </c>
      <c r="N98" s="91">
        <f>Computation!N98</f>
        <v>0</v>
      </c>
      <c r="O98" s="412"/>
      <c r="P98" s="524"/>
      <c r="Q98" s="524"/>
      <c r="R98" s="524"/>
      <c r="S98" s="524"/>
      <c r="T98" s="524"/>
      <c r="U98" s="524"/>
      <c r="V98" s="223"/>
      <c r="W98" s="223"/>
      <c r="X98" s="224"/>
      <c r="Y98" s="224"/>
      <c r="Z98" s="225" t="s">
        <v>543</v>
      </c>
      <c r="AA98" s="224"/>
      <c r="AB98" s="226"/>
      <c r="AC98" s="224"/>
      <c r="AD98" s="226"/>
      <c r="AE98" s="227" t="s">
        <v>546</v>
      </c>
      <c r="AF98" s="235"/>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532"/>
    </row>
    <row r="99" spans="1:70" ht="27" customHeight="1" x14ac:dyDescent="0.3">
      <c r="A99" s="5"/>
      <c r="B99" s="419" t="s">
        <v>56</v>
      </c>
      <c r="C99" s="419"/>
      <c r="D99" s="419"/>
      <c r="E99" s="419"/>
      <c r="F99" s="419"/>
      <c r="G99" s="419"/>
      <c r="H99" s="419"/>
      <c r="I99" s="419"/>
      <c r="J99" s="419"/>
      <c r="K99" s="419"/>
      <c r="L99" s="419"/>
      <c r="M99" s="419"/>
      <c r="N99" s="419"/>
      <c r="O99" s="412"/>
      <c r="P99" s="524"/>
      <c r="Q99" s="524"/>
      <c r="R99" s="524"/>
      <c r="S99" s="524"/>
      <c r="T99" s="524"/>
      <c r="U99" s="524"/>
      <c r="V99" s="223"/>
      <c r="W99" s="223"/>
      <c r="X99" s="224"/>
      <c r="Y99" s="224"/>
      <c r="Z99" s="225" t="s">
        <v>545</v>
      </c>
      <c r="AA99" s="224"/>
      <c r="AB99" s="226"/>
      <c r="AC99" s="224"/>
      <c r="AD99" s="226"/>
      <c r="AE99" s="227" t="s">
        <v>548</v>
      </c>
      <c r="AF99" s="235"/>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532"/>
    </row>
    <row r="100" spans="1:70" ht="27" customHeight="1" x14ac:dyDescent="0.3">
      <c r="A100" s="5"/>
      <c r="B100" s="139" t="s">
        <v>57</v>
      </c>
      <c r="C100" s="462"/>
      <c r="D100" s="462"/>
      <c r="E100" s="462"/>
      <c r="F100" s="462"/>
      <c r="G100" s="462"/>
      <c r="H100" s="462"/>
      <c r="I100" s="462"/>
      <c r="J100" s="462"/>
      <c r="K100" s="462"/>
      <c r="L100" s="462"/>
      <c r="M100" s="462"/>
      <c r="N100" s="462"/>
      <c r="O100" s="412"/>
      <c r="P100" s="524"/>
      <c r="Q100" s="524"/>
      <c r="R100" s="524"/>
      <c r="S100" s="524"/>
      <c r="T100" s="524"/>
      <c r="U100" s="524"/>
      <c r="V100" s="223"/>
      <c r="W100" s="223"/>
      <c r="X100" s="224"/>
      <c r="Y100" s="224"/>
      <c r="Z100" s="225" t="s">
        <v>547</v>
      </c>
      <c r="AA100" s="224"/>
      <c r="AB100" s="226"/>
      <c r="AC100" s="224"/>
      <c r="AD100" s="226"/>
      <c r="AE100" s="227" t="s">
        <v>550</v>
      </c>
      <c r="AF100" s="235"/>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532"/>
    </row>
    <row r="101" spans="1:70" ht="27" customHeight="1" x14ac:dyDescent="0.3">
      <c r="A101" s="5"/>
      <c r="B101" s="139" t="s">
        <v>58</v>
      </c>
      <c r="C101" s="139" t="s">
        <v>227</v>
      </c>
      <c r="D101" s="152" t="s">
        <v>226</v>
      </c>
      <c r="E101" s="461" t="s">
        <v>228</v>
      </c>
      <c r="F101" s="461"/>
      <c r="G101" s="461"/>
      <c r="H101" s="461"/>
      <c r="I101" s="438" t="s">
        <v>220</v>
      </c>
      <c r="J101" s="438"/>
      <c r="K101" s="461" t="s">
        <v>225</v>
      </c>
      <c r="L101" s="461"/>
      <c r="M101" s="437"/>
      <c r="N101" s="437"/>
      <c r="O101" s="412"/>
      <c r="P101" s="524"/>
      <c r="Q101" s="524"/>
      <c r="R101" s="524"/>
      <c r="S101" s="524"/>
      <c r="T101" s="524"/>
      <c r="U101" s="524"/>
      <c r="V101" s="223"/>
      <c r="W101" s="223"/>
      <c r="X101" s="224"/>
      <c r="Y101" s="224"/>
      <c r="Z101" s="225" t="s">
        <v>549</v>
      </c>
      <c r="AA101" s="224"/>
      <c r="AB101" s="226"/>
      <c r="AC101" s="224"/>
      <c r="AD101" s="226"/>
      <c r="AE101" s="227" t="s">
        <v>552</v>
      </c>
      <c r="AF101" s="235"/>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532"/>
    </row>
    <row r="102" spans="1:70" ht="27" customHeight="1" x14ac:dyDescent="0.3">
      <c r="A102" s="5"/>
      <c r="B102" s="153"/>
      <c r="C102" s="148"/>
      <c r="D102" s="154">
        <f>Computation!D102</f>
        <v>0</v>
      </c>
      <c r="E102" s="433"/>
      <c r="F102" s="433"/>
      <c r="G102" s="433"/>
      <c r="H102" s="433"/>
      <c r="I102" s="494"/>
      <c r="J102" s="494"/>
      <c r="K102" s="430"/>
      <c r="L102" s="430"/>
      <c r="M102" s="155"/>
      <c r="N102" s="91">
        <f>Computation!N102</f>
        <v>0</v>
      </c>
      <c r="O102" s="525">
        <f>IF('Data Form'!E102&gt;0,0,V102)</f>
        <v>0</v>
      </c>
      <c r="P102" s="526"/>
      <c r="Q102" s="526"/>
      <c r="R102" s="415"/>
      <c r="S102" s="415"/>
      <c r="T102" s="415"/>
      <c r="U102" s="415"/>
      <c r="V102" s="241">
        <f>Computation!H102</f>
        <v>0</v>
      </c>
      <c r="W102" s="223"/>
      <c r="X102" s="224"/>
      <c r="Y102" s="224"/>
      <c r="Z102" s="225" t="s">
        <v>551</v>
      </c>
      <c r="AA102" s="224"/>
      <c r="AB102" s="226"/>
      <c r="AC102" s="224"/>
      <c r="AD102" s="226"/>
      <c r="AE102" s="227" t="s">
        <v>554</v>
      </c>
      <c r="AF102" s="235"/>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532"/>
    </row>
    <row r="103" spans="1:70" ht="27" customHeight="1" x14ac:dyDescent="0.3">
      <c r="A103" s="5"/>
      <c r="B103" s="153"/>
      <c r="C103" s="148"/>
      <c r="D103" s="154">
        <f>Computation!D103</f>
        <v>0</v>
      </c>
      <c r="E103" s="433"/>
      <c r="F103" s="433"/>
      <c r="G103" s="433"/>
      <c r="H103" s="433"/>
      <c r="I103" s="494"/>
      <c r="J103" s="494"/>
      <c r="K103" s="430"/>
      <c r="L103" s="430"/>
      <c r="M103" s="155"/>
      <c r="N103" s="91">
        <f>Computation!N103</f>
        <v>0</v>
      </c>
      <c r="O103" s="525">
        <f>IF('Data Form'!E103&gt;0,0,V103)</f>
        <v>0</v>
      </c>
      <c r="P103" s="526"/>
      <c r="Q103" s="526"/>
      <c r="R103" s="415"/>
      <c r="S103" s="415"/>
      <c r="T103" s="415"/>
      <c r="U103" s="415"/>
      <c r="V103" s="241">
        <f>Computation!H103</f>
        <v>0</v>
      </c>
      <c r="W103" s="223"/>
      <c r="X103" s="224"/>
      <c r="Y103" s="224"/>
      <c r="Z103" s="225" t="s">
        <v>553</v>
      </c>
      <c r="AA103" s="224"/>
      <c r="AB103" s="226"/>
      <c r="AC103" s="224"/>
      <c r="AD103" s="226"/>
      <c r="AE103" s="227" t="s">
        <v>556</v>
      </c>
      <c r="AF103" s="235"/>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532"/>
    </row>
    <row r="104" spans="1:70" ht="27" customHeight="1" x14ac:dyDescent="0.3">
      <c r="A104" s="5"/>
      <c r="B104" s="420" t="s">
        <v>1093</v>
      </c>
      <c r="C104" s="420"/>
      <c r="D104" s="420"/>
      <c r="E104" s="420"/>
      <c r="F104" s="420"/>
      <c r="G104" s="420"/>
      <c r="H104" s="420"/>
      <c r="I104" s="420"/>
      <c r="J104" s="420"/>
      <c r="K104" s="420"/>
      <c r="L104" s="420"/>
      <c r="M104" s="146">
        <v>300</v>
      </c>
      <c r="N104" s="91">
        <f>Computation!N104</f>
        <v>0</v>
      </c>
      <c r="O104" s="412"/>
      <c r="P104" s="524"/>
      <c r="Q104" s="524"/>
      <c r="R104" s="524"/>
      <c r="S104" s="524"/>
      <c r="T104" s="524"/>
      <c r="U104" s="524"/>
      <c r="V104" s="223"/>
      <c r="W104" s="223"/>
      <c r="X104" s="224"/>
      <c r="Y104" s="224"/>
      <c r="Z104" s="225" t="s">
        <v>555</v>
      </c>
      <c r="AA104" s="224"/>
      <c r="AB104" s="226"/>
      <c r="AC104" s="224"/>
      <c r="AD104" s="226"/>
      <c r="AE104" s="227" t="s">
        <v>558</v>
      </c>
      <c r="AF104" s="235"/>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532"/>
    </row>
    <row r="105" spans="1:70" ht="27" customHeight="1" x14ac:dyDescent="0.3">
      <c r="A105" s="5"/>
      <c r="B105" s="156" t="s">
        <v>59</v>
      </c>
      <c r="C105" s="493"/>
      <c r="D105" s="493"/>
      <c r="E105" s="493"/>
      <c r="F105" s="493"/>
      <c r="G105" s="493"/>
      <c r="H105" s="493"/>
      <c r="I105" s="493"/>
      <c r="J105" s="493"/>
      <c r="K105" s="493"/>
      <c r="L105" s="493"/>
      <c r="M105" s="493"/>
      <c r="N105" s="493"/>
      <c r="O105" s="412"/>
      <c r="P105" s="524"/>
      <c r="Q105" s="524"/>
      <c r="R105" s="524"/>
      <c r="S105" s="524"/>
      <c r="T105" s="524"/>
      <c r="U105" s="524"/>
      <c r="V105" s="223"/>
      <c r="W105" s="223"/>
      <c r="X105" s="224"/>
      <c r="Y105" s="224"/>
      <c r="Z105" s="225" t="s">
        <v>557</v>
      </c>
      <c r="AA105" s="224"/>
      <c r="AB105" s="226"/>
      <c r="AC105" s="224"/>
      <c r="AD105" s="226"/>
      <c r="AE105" s="227" t="s">
        <v>560</v>
      </c>
      <c r="AF105" s="235"/>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532"/>
    </row>
    <row r="106" spans="1:70" ht="27" customHeight="1" x14ac:dyDescent="0.3">
      <c r="A106" s="5"/>
      <c r="B106" s="421" t="s">
        <v>60</v>
      </c>
      <c r="C106" s="421"/>
      <c r="D106" s="421"/>
      <c r="E106" s="421"/>
      <c r="F106" s="421"/>
      <c r="G106" s="421"/>
      <c r="H106" s="421"/>
      <c r="I106" s="421"/>
      <c r="J106" s="421"/>
      <c r="K106" s="421"/>
      <c r="L106" s="421"/>
      <c r="M106" s="146">
        <v>301</v>
      </c>
      <c r="N106" s="91">
        <f>Computation!N106</f>
        <v>0</v>
      </c>
      <c r="O106" s="412"/>
      <c r="P106" s="524"/>
      <c r="Q106" s="524"/>
      <c r="R106" s="524"/>
      <c r="S106" s="524"/>
      <c r="T106" s="524"/>
      <c r="U106" s="524"/>
      <c r="V106" s="223"/>
      <c r="W106" s="223"/>
      <c r="X106" s="224"/>
      <c r="Y106" s="224"/>
      <c r="Z106" s="225" t="s">
        <v>559</v>
      </c>
      <c r="AA106" s="224"/>
      <c r="AB106" s="226"/>
      <c r="AC106" s="224"/>
      <c r="AD106" s="226"/>
      <c r="AE106" s="227" t="s">
        <v>562</v>
      </c>
      <c r="AF106" s="235"/>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532"/>
    </row>
    <row r="107" spans="1:70" ht="27" customHeight="1" x14ac:dyDescent="0.3">
      <c r="A107" s="5"/>
      <c r="B107" s="422" t="s">
        <v>296</v>
      </c>
      <c r="C107" s="422"/>
      <c r="D107" s="422"/>
      <c r="E107" s="422"/>
      <c r="F107" s="422"/>
      <c r="G107" s="422"/>
      <c r="H107" s="422"/>
      <c r="I107" s="422"/>
      <c r="J107" s="422"/>
      <c r="K107" s="422"/>
      <c r="L107" s="422"/>
      <c r="M107" s="146">
        <v>304</v>
      </c>
      <c r="N107" s="91">
        <f>Computation!N107</f>
        <v>0</v>
      </c>
      <c r="O107" s="412"/>
      <c r="P107" s="524"/>
      <c r="Q107" s="524"/>
      <c r="R107" s="524"/>
      <c r="S107" s="524"/>
      <c r="T107" s="524"/>
      <c r="U107" s="524"/>
      <c r="V107" s="223"/>
      <c r="W107" s="223"/>
      <c r="X107" s="224"/>
      <c r="Y107" s="224"/>
      <c r="Z107" s="225" t="s">
        <v>561</v>
      </c>
      <c r="AA107" s="224"/>
      <c r="AB107" s="226"/>
      <c r="AC107" s="224"/>
      <c r="AD107" s="226"/>
      <c r="AE107" s="227" t="s">
        <v>564</v>
      </c>
      <c r="AF107" s="235"/>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532"/>
    </row>
    <row r="108" spans="1:70" ht="27" customHeight="1" x14ac:dyDescent="0.3">
      <c r="A108" s="5"/>
      <c r="B108" s="418" t="s">
        <v>1094</v>
      </c>
      <c r="C108" s="418"/>
      <c r="D108" s="418"/>
      <c r="E108" s="418"/>
      <c r="F108" s="418"/>
      <c r="G108" s="418"/>
      <c r="H108" s="418"/>
      <c r="I108" s="418"/>
      <c r="J108" s="418"/>
      <c r="K108" s="418"/>
      <c r="L108" s="418"/>
      <c r="M108" s="146">
        <v>305</v>
      </c>
      <c r="N108" s="91">
        <f>Computation!N108</f>
        <v>0</v>
      </c>
      <c r="O108" s="412"/>
      <c r="P108" s="524"/>
      <c r="Q108" s="524"/>
      <c r="R108" s="524"/>
      <c r="S108" s="524"/>
      <c r="T108" s="524"/>
      <c r="U108" s="524"/>
      <c r="V108" s="223"/>
      <c r="W108" s="223"/>
      <c r="X108" s="224"/>
      <c r="Y108" s="224"/>
      <c r="Z108" s="225" t="s">
        <v>563</v>
      </c>
      <c r="AA108" s="224"/>
      <c r="AB108" s="226"/>
      <c r="AC108" s="224"/>
      <c r="AD108" s="226"/>
      <c r="AE108" s="227" t="s">
        <v>566</v>
      </c>
      <c r="AF108" s="235"/>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532"/>
    </row>
    <row r="109" spans="1:70" ht="27" customHeight="1" x14ac:dyDescent="0.3">
      <c r="A109" s="5"/>
      <c r="B109" s="156" t="s">
        <v>63</v>
      </c>
      <c r="C109" s="493"/>
      <c r="D109" s="493"/>
      <c r="E109" s="493"/>
      <c r="F109" s="493"/>
      <c r="G109" s="493"/>
      <c r="H109" s="493"/>
      <c r="I109" s="493"/>
      <c r="J109" s="493"/>
      <c r="K109" s="493"/>
      <c r="L109" s="493"/>
      <c r="M109" s="493"/>
      <c r="N109" s="493"/>
      <c r="O109" s="412"/>
      <c r="P109" s="524"/>
      <c r="Q109" s="524"/>
      <c r="R109" s="524"/>
      <c r="S109" s="524"/>
      <c r="T109" s="524"/>
      <c r="U109" s="524"/>
      <c r="V109" s="223"/>
      <c r="W109" s="223"/>
      <c r="X109" s="224"/>
      <c r="Y109" s="224"/>
      <c r="Z109" s="225" t="s">
        <v>565</v>
      </c>
      <c r="AA109" s="224"/>
      <c r="AB109" s="226"/>
      <c r="AC109" s="224"/>
      <c r="AD109" s="226"/>
      <c r="AE109" s="227" t="s">
        <v>568</v>
      </c>
      <c r="AF109" s="235"/>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532"/>
    </row>
    <row r="110" spans="1:70" ht="27" customHeight="1" x14ac:dyDescent="0.3">
      <c r="A110" s="5"/>
      <c r="B110" s="418" t="s">
        <v>1204</v>
      </c>
      <c r="C110" s="418"/>
      <c r="D110" s="418"/>
      <c r="E110" s="418"/>
      <c r="F110" s="418"/>
      <c r="G110" s="418"/>
      <c r="H110" s="418"/>
      <c r="I110" s="418"/>
      <c r="J110" s="418"/>
      <c r="K110" s="418"/>
      <c r="L110" s="418"/>
      <c r="M110" s="146">
        <v>306</v>
      </c>
      <c r="N110" s="150">
        <v>0</v>
      </c>
      <c r="O110" s="412"/>
      <c r="P110" s="524"/>
      <c r="Q110" s="524"/>
      <c r="R110" s="524"/>
      <c r="S110" s="524"/>
      <c r="T110" s="524"/>
      <c r="U110" s="524"/>
      <c r="V110" s="223"/>
      <c r="W110" s="223"/>
      <c r="X110" s="224"/>
      <c r="Y110" s="224"/>
      <c r="Z110" s="225" t="s">
        <v>567</v>
      </c>
      <c r="AA110" s="224"/>
      <c r="AB110" s="226"/>
      <c r="AC110" s="224"/>
      <c r="AD110" s="226"/>
      <c r="AE110" s="227" t="s">
        <v>570</v>
      </c>
      <c r="AF110" s="235"/>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532"/>
    </row>
    <row r="111" spans="1:70" ht="27" customHeight="1" x14ac:dyDescent="0.3">
      <c r="A111" s="5"/>
      <c r="B111" s="418" t="s">
        <v>65</v>
      </c>
      <c r="C111" s="418"/>
      <c r="D111" s="418"/>
      <c r="E111" s="418"/>
      <c r="F111" s="418"/>
      <c r="G111" s="418"/>
      <c r="H111" s="418"/>
      <c r="I111" s="418"/>
      <c r="J111" s="418"/>
      <c r="K111" s="418"/>
      <c r="L111" s="418"/>
      <c r="M111" s="146">
        <v>308</v>
      </c>
      <c r="N111" s="9">
        <v>0</v>
      </c>
      <c r="O111" s="412"/>
      <c r="P111" s="524"/>
      <c r="Q111" s="524"/>
      <c r="R111" s="524"/>
      <c r="S111" s="524"/>
      <c r="T111" s="524"/>
      <c r="U111" s="524"/>
      <c r="V111" s="223"/>
      <c r="W111" s="223"/>
      <c r="X111" s="224"/>
      <c r="Y111" s="224"/>
      <c r="Z111" s="225" t="s">
        <v>569</v>
      </c>
      <c r="AA111" s="224"/>
      <c r="AB111" s="226"/>
      <c r="AC111" s="224"/>
      <c r="AD111" s="226"/>
      <c r="AE111" s="227" t="s">
        <v>572</v>
      </c>
      <c r="AF111" s="235"/>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532"/>
    </row>
    <row r="112" spans="1:70" ht="27" customHeight="1" x14ac:dyDescent="0.3">
      <c r="A112" s="5"/>
      <c r="B112" s="418" t="s">
        <v>1096</v>
      </c>
      <c r="C112" s="418"/>
      <c r="D112" s="418"/>
      <c r="E112" s="418"/>
      <c r="F112" s="418"/>
      <c r="G112" s="418"/>
      <c r="H112" s="418"/>
      <c r="I112" s="418"/>
      <c r="J112" s="418"/>
      <c r="K112" s="418"/>
      <c r="L112" s="418"/>
      <c r="M112" s="146">
        <v>309</v>
      </c>
      <c r="N112" s="9">
        <v>0</v>
      </c>
      <c r="O112" s="412"/>
      <c r="P112" s="524"/>
      <c r="Q112" s="524"/>
      <c r="R112" s="524"/>
      <c r="S112" s="524"/>
      <c r="T112" s="524"/>
      <c r="U112" s="524"/>
      <c r="V112" s="223"/>
      <c r="W112" s="223"/>
      <c r="X112" s="224"/>
      <c r="Y112" s="224"/>
      <c r="Z112" s="225" t="s">
        <v>571</v>
      </c>
      <c r="AA112" s="224"/>
      <c r="AB112" s="226"/>
      <c r="AC112" s="224"/>
      <c r="AD112" s="226"/>
      <c r="AE112" s="227" t="s">
        <v>574</v>
      </c>
      <c r="AF112" s="235"/>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532"/>
    </row>
    <row r="113" spans="1:70" ht="27" customHeight="1" x14ac:dyDescent="0.3">
      <c r="A113" s="5"/>
      <c r="B113" s="418" t="s">
        <v>1097</v>
      </c>
      <c r="C113" s="418"/>
      <c r="D113" s="418"/>
      <c r="E113" s="418"/>
      <c r="F113" s="418"/>
      <c r="G113" s="418"/>
      <c r="H113" s="418"/>
      <c r="I113" s="418"/>
      <c r="J113" s="418"/>
      <c r="K113" s="418"/>
      <c r="L113" s="418"/>
      <c r="M113" s="146">
        <v>311</v>
      </c>
      <c r="N113" s="9">
        <v>0</v>
      </c>
      <c r="O113" s="412"/>
      <c r="P113" s="524"/>
      <c r="Q113" s="524"/>
      <c r="R113" s="524"/>
      <c r="S113" s="524"/>
      <c r="T113" s="524"/>
      <c r="U113" s="524"/>
      <c r="V113" s="223"/>
      <c r="W113" s="223"/>
      <c r="X113" s="224"/>
      <c r="Y113" s="224"/>
      <c r="Z113" s="225" t="s">
        <v>573</v>
      </c>
      <c r="AA113" s="224"/>
      <c r="AB113" s="226"/>
      <c r="AC113" s="224"/>
      <c r="AD113" s="226"/>
      <c r="AE113" s="227" t="s">
        <v>576</v>
      </c>
      <c r="AF113" s="235"/>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532"/>
    </row>
    <row r="114" spans="1:70" ht="27" customHeight="1" x14ac:dyDescent="0.3">
      <c r="A114" s="5"/>
      <c r="B114" s="418" t="s">
        <v>1183</v>
      </c>
      <c r="C114" s="418"/>
      <c r="D114" s="418"/>
      <c r="E114" s="418"/>
      <c r="F114" s="418"/>
      <c r="G114" s="418"/>
      <c r="H114" s="418"/>
      <c r="I114" s="418"/>
      <c r="J114" s="418"/>
      <c r="K114" s="418"/>
      <c r="L114" s="418"/>
      <c r="M114" s="146">
        <v>313</v>
      </c>
      <c r="N114" s="9">
        <v>0</v>
      </c>
      <c r="O114" s="412"/>
      <c r="P114" s="524"/>
      <c r="Q114" s="524"/>
      <c r="R114" s="524"/>
      <c r="S114" s="524"/>
      <c r="T114" s="524"/>
      <c r="U114" s="524"/>
      <c r="V114" s="223"/>
      <c r="W114" s="223"/>
      <c r="X114" s="224"/>
      <c r="Y114" s="224"/>
      <c r="Z114" s="225" t="s">
        <v>575</v>
      </c>
      <c r="AA114" s="224"/>
      <c r="AB114" s="226"/>
      <c r="AC114" s="224"/>
      <c r="AD114" s="226"/>
      <c r="AE114" s="227" t="s">
        <v>578</v>
      </c>
      <c r="AF114" s="235"/>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532"/>
    </row>
    <row r="115" spans="1:70" ht="27" customHeight="1" x14ac:dyDescent="0.3">
      <c r="A115" s="5"/>
      <c r="B115" s="418" t="s">
        <v>1098</v>
      </c>
      <c r="C115" s="418"/>
      <c r="D115" s="418"/>
      <c r="E115" s="418"/>
      <c r="F115" s="418"/>
      <c r="G115" s="418"/>
      <c r="H115" s="418"/>
      <c r="I115" s="418"/>
      <c r="J115" s="418"/>
      <c r="K115" s="418"/>
      <c r="L115" s="418"/>
      <c r="M115" s="146">
        <v>315</v>
      </c>
      <c r="N115" s="9">
        <v>0</v>
      </c>
      <c r="O115" s="412"/>
      <c r="P115" s="524"/>
      <c r="Q115" s="524"/>
      <c r="R115" s="524"/>
      <c r="S115" s="524"/>
      <c r="T115" s="524"/>
      <c r="U115" s="524"/>
      <c r="V115" s="223"/>
      <c r="W115" s="223"/>
      <c r="X115" s="224"/>
      <c r="Y115" s="224"/>
      <c r="Z115" s="225" t="s">
        <v>577</v>
      </c>
      <c r="AA115" s="224"/>
      <c r="AB115" s="226"/>
      <c r="AC115" s="224"/>
      <c r="AD115" s="226"/>
      <c r="AE115" s="227" t="s">
        <v>580</v>
      </c>
      <c r="AF115" s="235"/>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532"/>
    </row>
    <row r="116" spans="1:70" ht="27" hidden="1" customHeight="1" x14ac:dyDescent="0.3">
      <c r="A116" s="5"/>
      <c r="B116" s="418" t="s">
        <v>68</v>
      </c>
      <c r="C116" s="418"/>
      <c r="D116" s="418"/>
      <c r="E116" s="418"/>
      <c r="F116" s="418"/>
      <c r="G116" s="418"/>
      <c r="H116" s="418"/>
      <c r="I116" s="418"/>
      <c r="J116" s="418"/>
      <c r="K116" s="418"/>
      <c r="L116" s="418"/>
      <c r="M116" s="146">
        <v>317</v>
      </c>
      <c r="N116" s="150">
        <v>0</v>
      </c>
      <c r="O116" s="412"/>
      <c r="P116" s="524"/>
      <c r="Q116" s="524"/>
      <c r="R116" s="524"/>
      <c r="S116" s="524"/>
      <c r="T116" s="524"/>
      <c r="U116" s="524"/>
      <c r="V116" s="223"/>
      <c r="W116" s="223"/>
      <c r="X116" s="224"/>
      <c r="Y116" s="224"/>
      <c r="Z116" s="225" t="s">
        <v>579</v>
      </c>
      <c r="AA116" s="224"/>
      <c r="AB116" s="226"/>
      <c r="AC116" s="224"/>
      <c r="AD116" s="226"/>
      <c r="AE116" s="227" t="s">
        <v>582</v>
      </c>
      <c r="AF116" s="235"/>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532"/>
    </row>
    <row r="117" spans="1:70" ht="27" hidden="1" customHeight="1" x14ac:dyDescent="0.3">
      <c r="A117" s="5"/>
      <c r="B117" s="418" t="s">
        <v>68</v>
      </c>
      <c r="C117" s="418"/>
      <c r="D117" s="418"/>
      <c r="E117" s="418"/>
      <c r="F117" s="418"/>
      <c r="G117" s="418"/>
      <c r="H117" s="418"/>
      <c r="I117" s="418"/>
      <c r="J117" s="418"/>
      <c r="K117" s="418"/>
      <c r="L117" s="418"/>
      <c r="M117" s="146">
        <v>318</v>
      </c>
      <c r="N117" s="150">
        <v>0</v>
      </c>
      <c r="O117" s="412"/>
      <c r="P117" s="524"/>
      <c r="Q117" s="524"/>
      <c r="R117" s="524"/>
      <c r="S117" s="524"/>
      <c r="T117" s="524"/>
      <c r="U117" s="524"/>
      <c r="V117" s="223"/>
      <c r="W117" s="223"/>
      <c r="X117" s="224"/>
      <c r="Y117" s="224"/>
      <c r="Z117" s="225" t="s">
        <v>581</v>
      </c>
      <c r="AA117" s="224"/>
      <c r="AB117" s="226"/>
      <c r="AC117" s="224"/>
      <c r="AD117" s="226"/>
      <c r="AE117" s="227" t="s">
        <v>584</v>
      </c>
      <c r="AF117" s="235"/>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532"/>
    </row>
    <row r="118" spans="1:70" ht="27" hidden="1" customHeight="1" x14ac:dyDescent="0.3">
      <c r="A118" s="5"/>
      <c r="B118" s="418" t="s">
        <v>247</v>
      </c>
      <c r="C118" s="418"/>
      <c r="D118" s="418"/>
      <c r="E118" s="418"/>
      <c r="F118" s="418"/>
      <c r="G118" s="418"/>
      <c r="H118" s="418"/>
      <c r="I118" s="418"/>
      <c r="J118" s="418"/>
      <c r="K118" s="418"/>
      <c r="L118" s="418"/>
      <c r="M118" s="146">
        <v>319</v>
      </c>
      <c r="N118" s="150">
        <v>0</v>
      </c>
      <c r="O118" s="412"/>
      <c r="P118" s="524"/>
      <c r="Q118" s="524"/>
      <c r="R118" s="524"/>
      <c r="S118" s="524"/>
      <c r="T118" s="524"/>
      <c r="U118" s="524"/>
      <c r="V118" s="223"/>
      <c r="W118" s="223"/>
      <c r="X118" s="224"/>
      <c r="Y118" s="224"/>
      <c r="Z118" s="225" t="s">
        <v>583</v>
      </c>
      <c r="AA118" s="224"/>
      <c r="AB118" s="226"/>
      <c r="AC118" s="224"/>
      <c r="AD118" s="226"/>
      <c r="AE118" s="227" t="s">
        <v>586</v>
      </c>
      <c r="AF118" s="235"/>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532"/>
    </row>
    <row r="119" spans="1:70" ht="27" customHeight="1" x14ac:dyDescent="0.3">
      <c r="A119" s="5"/>
      <c r="B119" s="420" t="s">
        <v>69</v>
      </c>
      <c r="C119" s="420"/>
      <c r="D119" s="420"/>
      <c r="E119" s="420"/>
      <c r="F119" s="420"/>
      <c r="G119" s="420"/>
      <c r="H119" s="420"/>
      <c r="I119" s="420"/>
      <c r="J119" s="420"/>
      <c r="K119" s="420"/>
      <c r="L119" s="420"/>
      <c r="M119" s="146">
        <v>321</v>
      </c>
      <c r="N119" s="91">
        <f>Computation!N119</f>
        <v>0</v>
      </c>
      <c r="O119" s="412"/>
      <c r="P119" s="524"/>
      <c r="Q119" s="524"/>
      <c r="R119" s="524"/>
      <c r="S119" s="524"/>
      <c r="T119" s="524"/>
      <c r="U119" s="524"/>
      <c r="V119" s="223"/>
      <c r="W119" s="223"/>
      <c r="X119" s="224"/>
      <c r="Y119" s="224"/>
      <c r="Z119" s="225" t="s">
        <v>585</v>
      </c>
      <c r="AA119" s="224"/>
      <c r="AB119" s="226"/>
      <c r="AC119" s="224"/>
      <c r="AD119" s="226"/>
      <c r="AE119" s="227" t="s">
        <v>588</v>
      </c>
      <c r="AF119" s="235"/>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532"/>
    </row>
    <row r="120" spans="1:70" ht="27" customHeight="1" x14ac:dyDescent="0.3">
      <c r="A120" s="5"/>
      <c r="B120" s="156" t="s">
        <v>968</v>
      </c>
      <c r="C120" s="493"/>
      <c r="D120" s="493"/>
      <c r="E120" s="493"/>
      <c r="F120" s="493"/>
      <c r="G120" s="493"/>
      <c r="H120" s="493"/>
      <c r="I120" s="493"/>
      <c r="J120" s="493"/>
      <c r="K120" s="493"/>
      <c r="L120" s="493"/>
      <c r="M120" s="493"/>
      <c r="N120" s="493"/>
      <c r="O120" s="412"/>
      <c r="P120" s="524"/>
      <c r="Q120" s="524"/>
      <c r="R120" s="524"/>
      <c r="S120" s="524"/>
      <c r="T120" s="524"/>
      <c r="U120" s="524"/>
      <c r="V120" s="223"/>
      <c r="W120" s="223"/>
      <c r="X120" s="224"/>
      <c r="Y120" s="224"/>
      <c r="Z120" s="225" t="s">
        <v>587</v>
      </c>
      <c r="AA120" s="224"/>
      <c r="AB120" s="226"/>
      <c r="AC120" s="224"/>
      <c r="AD120" s="226"/>
      <c r="AE120" s="227" t="s">
        <v>590</v>
      </c>
      <c r="AF120" s="235"/>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532"/>
    </row>
    <row r="121" spans="1:70" ht="27" customHeight="1" x14ac:dyDescent="0.3">
      <c r="A121" s="5"/>
      <c r="B121" s="418" t="s">
        <v>70</v>
      </c>
      <c r="C121" s="418"/>
      <c r="D121" s="418"/>
      <c r="E121" s="418"/>
      <c r="F121" s="418"/>
      <c r="G121" s="418"/>
      <c r="H121" s="418"/>
      <c r="I121" s="418"/>
      <c r="J121" s="418"/>
      <c r="K121" s="418"/>
      <c r="L121" s="418"/>
      <c r="M121" s="146">
        <v>322</v>
      </c>
      <c r="N121" s="9">
        <v>0</v>
      </c>
      <c r="O121" s="412"/>
      <c r="P121" s="524"/>
      <c r="Q121" s="524"/>
      <c r="R121" s="524"/>
      <c r="S121" s="524"/>
      <c r="T121" s="524"/>
      <c r="U121" s="524"/>
      <c r="V121" s="223"/>
      <c r="W121" s="223"/>
      <c r="X121" s="224"/>
      <c r="Y121" s="224"/>
      <c r="Z121" s="225" t="s">
        <v>589</v>
      </c>
      <c r="AA121" s="224"/>
      <c r="AB121" s="226"/>
      <c r="AC121" s="224"/>
      <c r="AD121" s="226"/>
      <c r="AE121" s="227" t="s">
        <v>592</v>
      </c>
      <c r="AF121" s="235"/>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532"/>
    </row>
    <row r="122" spans="1:70" ht="27" customHeight="1" x14ac:dyDescent="0.3">
      <c r="A122" s="5"/>
      <c r="B122" s="418" t="s">
        <v>71</v>
      </c>
      <c r="C122" s="418"/>
      <c r="D122" s="418"/>
      <c r="E122" s="418"/>
      <c r="F122" s="418"/>
      <c r="G122" s="418"/>
      <c r="H122" s="418"/>
      <c r="I122" s="418"/>
      <c r="J122" s="418"/>
      <c r="K122" s="418"/>
      <c r="L122" s="418"/>
      <c r="M122" s="146">
        <v>324</v>
      </c>
      <c r="N122" s="9">
        <v>0</v>
      </c>
      <c r="O122" s="412"/>
      <c r="P122" s="524"/>
      <c r="Q122" s="524"/>
      <c r="R122" s="524"/>
      <c r="S122" s="524"/>
      <c r="T122" s="524"/>
      <c r="U122" s="524"/>
      <c r="V122" s="223"/>
      <c r="W122" s="223"/>
      <c r="X122" s="224"/>
      <c r="Y122" s="224"/>
      <c r="Z122" s="225" t="s">
        <v>591</v>
      </c>
      <c r="AA122" s="224"/>
      <c r="AB122" s="226"/>
      <c r="AC122" s="224"/>
      <c r="AD122" s="226"/>
      <c r="AE122" s="227" t="s">
        <v>594</v>
      </c>
      <c r="AF122" s="235"/>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532"/>
    </row>
    <row r="123" spans="1:70" ht="27" customHeight="1" x14ac:dyDescent="0.3">
      <c r="A123" s="5"/>
      <c r="B123" s="418" t="s">
        <v>1100</v>
      </c>
      <c r="C123" s="418"/>
      <c r="D123" s="418"/>
      <c r="E123" s="418"/>
      <c r="F123" s="418"/>
      <c r="G123" s="418"/>
      <c r="H123" s="418"/>
      <c r="I123" s="418"/>
      <c r="J123" s="418"/>
      <c r="K123" s="418"/>
      <c r="L123" s="418"/>
      <c r="M123" s="146">
        <v>326</v>
      </c>
      <c r="N123" s="9">
        <v>0</v>
      </c>
      <c r="O123" s="412"/>
      <c r="P123" s="524"/>
      <c r="Q123" s="524"/>
      <c r="R123" s="524"/>
      <c r="S123" s="524"/>
      <c r="T123" s="524"/>
      <c r="U123" s="524"/>
      <c r="V123" s="223"/>
      <c r="W123" s="223"/>
      <c r="X123" s="224"/>
      <c r="Y123" s="224"/>
      <c r="Z123" s="225" t="s">
        <v>593</v>
      </c>
      <c r="AA123" s="224"/>
      <c r="AB123" s="226"/>
      <c r="AC123" s="224"/>
      <c r="AD123" s="226"/>
      <c r="AE123" s="227" t="s">
        <v>596</v>
      </c>
      <c r="AF123" s="235"/>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532"/>
    </row>
    <row r="124" spans="1:70" ht="27" customHeight="1" x14ac:dyDescent="0.3">
      <c r="A124" s="5"/>
      <c r="B124" s="418" t="s">
        <v>72</v>
      </c>
      <c r="C124" s="418"/>
      <c r="D124" s="418"/>
      <c r="E124" s="418"/>
      <c r="F124" s="418"/>
      <c r="G124" s="418"/>
      <c r="H124" s="418"/>
      <c r="I124" s="418"/>
      <c r="J124" s="418"/>
      <c r="K124" s="418"/>
      <c r="L124" s="418"/>
      <c r="M124" s="146">
        <v>328</v>
      </c>
      <c r="N124" s="9">
        <v>0</v>
      </c>
      <c r="O124" s="412"/>
      <c r="P124" s="524"/>
      <c r="Q124" s="524"/>
      <c r="R124" s="524"/>
      <c r="S124" s="524"/>
      <c r="T124" s="524"/>
      <c r="U124" s="524"/>
      <c r="V124" s="223"/>
      <c r="W124" s="223"/>
      <c r="X124" s="224"/>
      <c r="Y124" s="224"/>
      <c r="Z124" s="225" t="s">
        <v>595</v>
      </c>
      <c r="AA124" s="224"/>
      <c r="AB124" s="226"/>
      <c r="AC124" s="224"/>
      <c r="AD124" s="226"/>
      <c r="AE124" s="227" t="s">
        <v>598</v>
      </c>
      <c r="AF124" s="235"/>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c r="BN124" s="223"/>
      <c r="BO124" s="223"/>
      <c r="BP124" s="223"/>
      <c r="BQ124" s="223"/>
      <c r="BR124" s="532"/>
    </row>
    <row r="125" spans="1:70" ht="27" customHeight="1" x14ac:dyDescent="0.3">
      <c r="A125" s="5"/>
      <c r="B125" s="418" t="s">
        <v>882</v>
      </c>
      <c r="C125" s="418"/>
      <c r="D125" s="418"/>
      <c r="E125" s="418"/>
      <c r="F125" s="418"/>
      <c r="G125" s="418"/>
      <c r="H125" s="418"/>
      <c r="I125" s="418"/>
      <c r="J125" s="418"/>
      <c r="K125" s="418"/>
      <c r="L125" s="418"/>
      <c r="M125" s="146">
        <v>329</v>
      </c>
      <c r="N125" s="9">
        <v>0</v>
      </c>
      <c r="O125" s="412"/>
      <c r="P125" s="524"/>
      <c r="Q125" s="524"/>
      <c r="R125" s="524"/>
      <c r="S125" s="524"/>
      <c r="T125" s="524"/>
      <c r="U125" s="524"/>
      <c r="V125" s="223"/>
      <c r="W125" s="223"/>
      <c r="X125" s="224"/>
      <c r="Y125" s="224"/>
      <c r="Z125" s="225" t="s">
        <v>597</v>
      </c>
      <c r="AA125" s="224"/>
      <c r="AB125" s="226"/>
      <c r="AC125" s="224"/>
      <c r="AD125" s="226"/>
      <c r="AE125" s="227" t="s">
        <v>600</v>
      </c>
      <c r="AF125" s="235"/>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532"/>
    </row>
    <row r="126" spans="1:70" ht="27" customHeight="1" x14ac:dyDescent="0.3">
      <c r="A126" s="5"/>
      <c r="B126" s="418" t="s">
        <v>883</v>
      </c>
      <c r="C126" s="418"/>
      <c r="D126" s="418"/>
      <c r="E126" s="418"/>
      <c r="F126" s="418"/>
      <c r="G126" s="418"/>
      <c r="H126" s="418"/>
      <c r="I126" s="418"/>
      <c r="J126" s="418"/>
      <c r="K126" s="418"/>
      <c r="L126" s="418"/>
      <c r="M126" s="146">
        <v>330</v>
      </c>
      <c r="N126" s="91">
        <f>Computation!N126</f>
        <v>0</v>
      </c>
      <c r="O126" s="234"/>
      <c r="P126" s="408" t="s">
        <v>916</v>
      </c>
      <c r="Q126" s="408"/>
      <c r="R126" s="408"/>
      <c r="S126" s="415"/>
      <c r="T126" s="415"/>
      <c r="U126" s="415"/>
      <c r="V126" s="223"/>
      <c r="W126" s="223"/>
      <c r="X126" s="224"/>
      <c r="Y126" s="224"/>
      <c r="Z126" s="225" t="s">
        <v>599</v>
      </c>
      <c r="AA126" s="224"/>
      <c r="AB126" s="226"/>
      <c r="AC126" s="224"/>
      <c r="AD126" s="226"/>
      <c r="AE126" s="227" t="s">
        <v>602</v>
      </c>
      <c r="AF126" s="235"/>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532"/>
    </row>
    <row r="127" spans="1:70" ht="27" customHeight="1" x14ac:dyDescent="0.3">
      <c r="A127" s="5"/>
      <c r="B127" s="418" t="s">
        <v>251</v>
      </c>
      <c r="C127" s="418"/>
      <c r="D127" s="418"/>
      <c r="E127" s="418"/>
      <c r="F127" s="418"/>
      <c r="G127" s="418"/>
      <c r="H127" s="418"/>
      <c r="I127" s="418"/>
      <c r="J127" s="418"/>
      <c r="K127" s="418"/>
      <c r="L127" s="418"/>
      <c r="M127" s="146">
        <v>332</v>
      </c>
      <c r="N127" s="150">
        <v>0</v>
      </c>
      <c r="O127" s="234"/>
      <c r="P127" s="236"/>
      <c r="Q127" s="236"/>
      <c r="R127" s="223"/>
      <c r="S127" s="223"/>
      <c r="T127" s="223"/>
      <c r="U127" s="223"/>
      <c r="V127" s="223"/>
      <c r="W127" s="223"/>
      <c r="X127" s="224"/>
      <c r="Y127" s="224"/>
      <c r="Z127" s="225" t="s">
        <v>601</v>
      </c>
      <c r="AA127" s="224"/>
      <c r="AB127" s="226"/>
      <c r="AC127" s="224"/>
      <c r="AD127" s="226"/>
      <c r="AE127" s="227" t="s">
        <v>604</v>
      </c>
      <c r="AF127" s="235"/>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223"/>
      <c r="BP127" s="223"/>
      <c r="BQ127" s="223"/>
      <c r="BR127" s="532"/>
    </row>
    <row r="128" spans="1:70" ht="27" customHeight="1" x14ac:dyDescent="0.3">
      <c r="A128" s="5"/>
      <c r="B128" s="418" t="s">
        <v>252</v>
      </c>
      <c r="C128" s="418"/>
      <c r="D128" s="418"/>
      <c r="E128" s="418"/>
      <c r="F128" s="418"/>
      <c r="G128" s="418"/>
      <c r="H128" s="418"/>
      <c r="I128" s="418"/>
      <c r="J128" s="418"/>
      <c r="K128" s="418"/>
      <c r="L128" s="418"/>
      <c r="M128" s="146">
        <v>334</v>
      </c>
      <c r="N128" s="150">
        <v>0</v>
      </c>
      <c r="O128" s="234"/>
      <c r="P128" s="236"/>
      <c r="Q128" s="236"/>
      <c r="R128" s="223"/>
      <c r="S128" s="223"/>
      <c r="T128" s="223"/>
      <c r="U128" s="223"/>
      <c r="V128" s="223"/>
      <c r="W128" s="223"/>
      <c r="X128" s="224"/>
      <c r="Y128" s="224"/>
      <c r="Z128" s="225" t="s">
        <v>603</v>
      </c>
      <c r="AA128" s="224"/>
      <c r="AB128" s="226"/>
      <c r="AC128" s="224"/>
      <c r="AD128" s="226"/>
      <c r="AE128" s="227" t="s">
        <v>606</v>
      </c>
      <c r="AF128" s="235"/>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223"/>
      <c r="BP128" s="223"/>
      <c r="BQ128" s="223"/>
      <c r="BR128" s="532"/>
    </row>
    <row r="129" spans="1:70" ht="27" customHeight="1" x14ac:dyDescent="0.3">
      <c r="A129" s="5"/>
      <c r="B129" s="418" t="s">
        <v>1099</v>
      </c>
      <c r="C129" s="418"/>
      <c r="D129" s="418"/>
      <c r="E129" s="418"/>
      <c r="F129" s="418"/>
      <c r="G129" s="418"/>
      <c r="H129" s="418"/>
      <c r="I129" s="418"/>
      <c r="J129" s="418"/>
      <c r="K129" s="418"/>
      <c r="L129" s="418"/>
      <c r="M129" s="146">
        <v>335</v>
      </c>
      <c r="N129" s="91">
        <f>Computation!N129</f>
        <v>0</v>
      </c>
      <c r="O129" s="412"/>
      <c r="P129" s="524"/>
      <c r="Q129" s="524"/>
      <c r="R129" s="524"/>
      <c r="S129" s="524"/>
      <c r="T129" s="524"/>
      <c r="U129" s="524"/>
      <c r="V129" s="223"/>
      <c r="W129" s="223"/>
      <c r="X129" s="224"/>
      <c r="Y129" s="224"/>
      <c r="Z129" s="225" t="s">
        <v>605</v>
      </c>
      <c r="AA129" s="224"/>
      <c r="AB129" s="226"/>
      <c r="AC129" s="224"/>
      <c r="AD129" s="226"/>
      <c r="AE129" s="227" t="s">
        <v>608</v>
      </c>
      <c r="AF129" s="235"/>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223"/>
      <c r="BP129" s="223"/>
      <c r="BQ129" s="223"/>
      <c r="BR129" s="532"/>
    </row>
    <row r="130" spans="1:70" ht="27" customHeight="1" x14ac:dyDescent="0.3">
      <c r="A130" s="5"/>
      <c r="B130" s="418" t="s">
        <v>73</v>
      </c>
      <c r="C130" s="418"/>
      <c r="D130" s="418"/>
      <c r="E130" s="418"/>
      <c r="F130" s="418"/>
      <c r="G130" s="418"/>
      <c r="H130" s="418"/>
      <c r="I130" s="418"/>
      <c r="J130" s="418"/>
      <c r="K130" s="418"/>
      <c r="L130" s="418"/>
      <c r="M130" s="146">
        <v>336</v>
      </c>
      <c r="N130" s="150">
        <v>0</v>
      </c>
      <c r="O130" s="412"/>
      <c r="P130" s="524"/>
      <c r="Q130" s="524"/>
      <c r="R130" s="524"/>
      <c r="S130" s="524"/>
      <c r="T130" s="524"/>
      <c r="U130" s="524"/>
      <c r="V130" s="223"/>
      <c r="W130" s="223"/>
      <c r="X130" s="224"/>
      <c r="Y130" s="224"/>
      <c r="Z130" s="225" t="s">
        <v>607</v>
      </c>
      <c r="AA130" s="224"/>
      <c r="AB130" s="226"/>
      <c r="AC130" s="224"/>
      <c r="AD130" s="226"/>
      <c r="AE130" s="227" t="s">
        <v>610</v>
      </c>
      <c r="AF130" s="235"/>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532"/>
    </row>
    <row r="131" spans="1:70" ht="27" customHeight="1" x14ac:dyDescent="0.3">
      <c r="A131" s="5"/>
      <c r="B131" s="418" t="s">
        <v>115</v>
      </c>
      <c r="C131" s="418"/>
      <c r="D131" s="418"/>
      <c r="E131" s="418"/>
      <c r="F131" s="418"/>
      <c r="G131" s="418"/>
      <c r="H131" s="418"/>
      <c r="I131" s="418"/>
      <c r="J131" s="418"/>
      <c r="K131" s="418"/>
      <c r="L131" s="418"/>
      <c r="M131" s="146">
        <v>337</v>
      </c>
      <c r="N131" s="91">
        <f>Computation!N131</f>
        <v>0</v>
      </c>
      <c r="O131" s="412"/>
      <c r="P131" s="524"/>
      <c r="Q131" s="524"/>
      <c r="R131" s="524"/>
      <c r="S131" s="524"/>
      <c r="T131" s="524"/>
      <c r="U131" s="524"/>
      <c r="V131" s="223"/>
      <c r="W131" s="223"/>
      <c r="X131" s="224"/>
      <c r="Y131" s="224"/>
      <c r="Z131" s="225" t="s">
        <v>609</v>
      </c>
      <c r="AA131" s="224"/>
      <c r="AB131" s="226"/>
      <c r="AC131" s="224"/>
      <c r="AD131" s="226"/>
      <c r="AE131" s="227" t="s">
        <v>612</v>
      </c>
      <c r="AF131" s="235"/>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532"/>
    </row>
    <row r="132" spans="1:70" ht="27" customHeight="1" x14ac:dyDescent="0.3">
      <c r="A132" s="4"/>
      <c r="B132" s="418" t="s">
        <v>1050</v>
      </c>
      <c r="C132" s="418"/>
      <c r="D132" s="418"/>
      <c r="E132" s="418"/>
      <c r="F132" s="418"/>
      <c r="G132" s="418"/>
      <c r="H132" s="418"/>
      <c r="I132" s="418"/>
      <c r="J132" s="418"/>
      <c r="K132" s="418"/>
      <c r="L132" s="418"/>
      <c r="M132" s="146">
        <v>338</v>
      </c>
      <c r="N132" s="91">
        <f>Computation!N132</f>
        <v>0</v>
      </c>
      <c r="O132" s="412"/>
      <c r="P132" s="524"/>
      <c r="Q132" s="524"/>
      <c r="R132" s="524"/>
      <c r="S132" s="524"/>
      <c r="T132" s="524"/>
      <c r="U132" s="524"/>
      <c r="V132" s="223"/>
      <c r="W132" s="223"/>
      <c r="X132" s="224"/>
      <c r="Y132" s="224"/>
      <c r="Z132" s="225" t="s">
        <v>611</v>
      </c>
      <c r="AA132" s="224"/>
      <c r="AB132" s="226"/>
      <c r="AC132" s="224"/>
      <c r="AD132" s="226"/>
      <c r="AE132" s="227" t="s">
        <v>614</v>
      </c>
      <c r="AF132" s="235"/>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532"/>
    </row>
    <row r="133" spans="1:70" ht="27" customHeight="1" x14ac:dyDescent="0.3">
      <c r="A133" s="4"/>
      <c r="B133" s="418" t="s">
        <v>1049</v>
      </c>
      <c r="C133" s="418"/>
      <c r="D133" s="418"/>
      <c r="E133" s="418"/>
      <c r="F133" s="418"/>
      <c r="G133" s="418"/>
      <c r="H133" s="418"/>
      <c r="I133" s="418"/>
      <c r="J133" s="418"/>
      <c r="K133" s="418"/>
      <c r="L133" s="418"/>
      <c r="M133" s="146">
        <v>340</v>
      </c>
      <c r="N133" s="91">
        <f>Computation!N133</f>
        <v>0</v>
      </c>
      <c r="O133" s="412"/>
      <c r="P133" s="524"/>
      <c r="Q133" s="524"/>
      <c r="R133" s="524"/>
      <c r="S133" s="524"/>
      <c r="T133" s="524"/>
      <c r="U133" s="524"/>
      <c r="V133" s="223"/>
      <c r="W133" s="223"/>
      <c r="X133" s="224"/>
      <c r="Y133" s="224"/>
      <c r="Z133" s="225" t="s">
        <v>613</v>
      </c>
      <c r="AA133" s="224"/>
      <c r="AB133" s="226"/>
      <c r="AC133" s="224"/>
      <c r="AD133" s="226"/>
      <c r="AE133" s="227" t="s">
        <v>616</v>
      </c>
      <c r="AF133" s="235"/>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532"/>
    </row>
    <row r="134" spans="1:70" ht="27" customHeight="1" x14ac:dyDescent="0.3">
      <c r="A134" s="4"/>
      <c r="B134" s="419" t="s">
        <v>6</v>
      </c>
      <c r="C134" s="419"/>
      <c r="D134" s="419"/>
      <c r="E134" s="419"/>
      <c r="F134" s="419"/>
      <c r="G134" s="419"/>
      <c r="H134" s="419"/>
      <c r="I134" s="419"/>
      <c r="J134" s="419"/>
      <c r="K134" s="419"/>
      <c r="L134" s="419"/>
      <c r="M134" s="419"/>
      <c r="N134" s="419"/>
      <c r="O134" s="412"/>
      <c r="P134" s="524"/>
      <c r="Q134" s="524"/>
      <c r="R134" s="524"/>
      <c r="S134" s="524"/>
      <c r="T134" s="524"/>
      <c r="U134" s="524"/>
      <c r="V134" s="223"/>
      <c r="W134" s="223"/>
      <c r="X134" s="224"/>
      <c r="Y134" s="224"/>
      <c r="Z134" s="225" t="s">
        <v>615</v>
      </c>
      <c r="AA134" s="224"/>
      <c r="AB134" s="226"/>
      <c r="AC134" s="224"/>
      <c r="AD134" s="226"/>
      <c r="AE134" s="227" t="s">
        <v>618</v>
      </c>
      <c r="AF134" s="235"/>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532"/>
    </row>
    <row r="135" spans="1:70" ht="27" customHeight="1" x14ac:dyDescent="0.3">
      <c r="A135" s="4"/>
      <c r="B135" s="417" t="s">
        <v>7</v>
      </c>
      <c r="C135" s="417"/>
      <c r="D135" s="417"/>
      <c r="E135" s="417"/>
      <c r="F135" s="417"/>
      <c r="G135" s="417"/>
      <c r="H135" s="417"/>
      <c r="I135" s="417"/>
      <c r="J135" s="417"/>
      <c r="K135" s="417"/>
      <c r="L135" s="417"/>
      <c r="M135" s="146">
        <v>400</v>
      </c>
      <c r="N135" s="281">
        <f>Computation!N135</f>
        <v>0</v>
      </c>
      <c r="O135" s="412"/>
      <c r="P135" s="524"/>
      <c r="Q135" s="524"/>
      <c r="R135" s="524"/>
      <c r="S135" s="524"/>
      <c r="T135" s="524"/>
      <c r="U135" s="524"/>
      <c r="V135" s="223"/>
      <c r="W135" s="223"/>
      <c r="X135" s="224"/>
      <c r="Y135" s="224"/>
      <c r="Z135" s="225" t="s">
        <v>617</v>
      </c>
      <c r="AA135" s="224"/>
      <c r="AB135" s="226"/>
      <c r="AC135" s="224"/>
      <c r="AD135" s="226"/>
      <c r="AE135" s="227" t="s">
        <v>620</v>
      </c>
      <c r="AF135" s="235"/>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532"/>
    </row>
    <row r="136" spans="1:70" ht="27" customHeight="1" x14ac:dyDescent="0.3">
      <c r="A136" s="4"/>
      <c r="B136" s="417" t="s">
        <v>1048</v>
      </c>
      <c r="C136" s="417"/>
      <c r="D136" s="417"/>
      <c r="E136" s="417"/>
      <c r="F136" s="417"/>
      <c r="G136" s="417"/>
      <c r="H136" s="417"/>
      <c r="I136" s="417"/>
      <c r="J136" s="417"/>
      <c r="K136" s="417"/>
      <c r="L136" s="417"/>
      <c r="M136" s="146">
        <v>402</v>
      </c>
      <c r="N136" s="91">
        <f>Computation!N136</f>
        <v>0</v>
      </c>
      <c r="O136" s="412"/>
      <c r="P136" s="524"/>
      <c r="Q136" s="524"/>
      <c r="R136" s="524"/>
      <c r="S136" s="524"/>
      <c r="T136" s="524"/>
      <c r="U136" s="524"/>
      <c r="V136" s="223"/>
      <c r="W136" s="223"/>
      <c r="X136" s="224"/>
      <c r="Y136" s="224"/>
      <c r="Z136" s="225" t="s">
        <v>619</v>
      </c>
      <c r="AA136" s="224"/>
      <c r="AB136" s="226"/>
      <c r="AC136" s="224"/>
      <c r="AD136" s="226"/>
      <c r="AE136" s="227" t="s">
        <v>622</v>
      </c>
      <c r="AF136" s="235"/>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532"/>
    </row>
    <row r="137" spans="1:70" ht="27" customHeight="1" x14ac:dyDescent="0.3">
      <c r="A137" s="4"/>
      <c r="B137" s="417" t="s">
        <v>8</v>
      </c>
      <c r="C137" s="417"/>
      <c r="D137" s="417"/>
      <c r="E137" s="417"/>
      <c r="F137" s="417"/>
      <c r="G137" s="417"/>
      <c r="H137" s="417"/>
      <c r="I137" s="417"/>
      <c r="J137" s="417"/>
      <c r="K137" s="417"/>
      <c r="L137" s="417"/>
      <c r="M137" s="146">
        <v>404</v>
      </c>
      <c r="N137" s="9">
        <v>0</v>
      </c>
      <c r="O137" s="242"/>
      <c r="P137" s="408" t="s">
        <v>916</v>
      </c>
      <c r="Q137" s="408"/>
      <c r="R137" s="408"/>
      <c r="S137" s="415"/>
      <c r="T137" s="415"/>
      <c r="U137" s="415"/>
      <c r="V137" s="223"/>
      <c r="W137" s="223"/>
      <c r="X137" s="224"/>
      <c r="Y137" s="224"/>
      <c r="Z137" s="225" t="s">
        <v>621</v>
      </c>
      <c r="AA137" s="224"/>
      <c r="AB137" s="226"/>
      <c r="AC137" s="224"/>
      <c r="AD137" s="226"/>
      <c r="AE137" s="227" t="s">
        <v>624</v>
      </c>
      <c r="AF137" s="235"/>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532"/>
    </row>
    <row r="138" spans="1:70" ht="27" customHeight="1" x14ac:dyDescent="0.3">
      <c r="A138" s="4"/>
      <c r="B138" s="417" t="s">
        <v>1047</v>
      </c>
      <c r="C138" s="417"/>
      <c r="D138" s="417"/>
      <c r="E138" s="417"/>
      <c r="F138" s="417"/>
      <c r="G138" s="417"/>
      <c r="H138" s="417"/>
      <c r="I138" s="417"/>
      <c r="J138" s="417"/>
      <c r="K138" s="417"/>
      <c r="L138" s="417"/>
      <c r="M138" s="146">
        <v>406</v>
      </c>
      <c r="N138" s="9">
        <v>0</v>
      </c>
      <c r="O138" s="242"/>
      <c r="P138" s="408" t="s">
        <v>916</v>
      </c>
      <c r="Q138" s="408"/>
      <c r="R138" s="408"/>
      <c r="S138" s="415"/>
      <c r="T138" s="415"/>
      <c r="U138" s="415"/>
      <c r="V138" s="223"/>
      <c r="W138" s="223"/>
      <c r="X138" s="224"/>
      <c r="Y138" s="224"/>
      <c r="Z138" s="225" t="s">
        <v>623</v>
      </c>
      <c r="AA138" s="224"/>
      <c r="AB138" s="226"/>
      <c r="AC138" s="224"/>
      <c r="AD138" s="226"/>
      <c r="AE138" s="227" t="s">
        <v>626</v>
      </c>
      <c r="AF138" s="235"/>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532"/>
    </row>
    <row r="139" spans="1:70" ht="27" customHeight="1" x14ac:dyDescent="0.3">
      <c r="A139" s="4"/>
      <c r="B139" s="417" t="s">
        <v>1046</v>
      </c>
      <c r="C139" s="417"/>
      <c r="D139" s="417"/>
      <c r="E139" s="417"/>
      <c r="F139" s="417"/>
      <c r="G139" s="417"/>
      <c r="H139" s="417"/>
      <c r="I139" s="417"/>
      <c r="J139" s="417"/>
      <c r="K139" s="417"/>
      <c r="L139" s="417"/>
      <c r="M139" s="146">
        <v>408</v>
      </c>
      <c r="N139" s="91">
        <f>Computation!N139</f>
        <v>0</v>
      </c>
      <c r="O139" s="242"/>
      <c r="P139" s="288"/>
      <c r="Q139" s="288"/>
      <c r="R139" s="288"/>
      <c r="S139" s="288"/>
      <c r="T139" s="288"/>
      <c r="U139" s="288"/>
      <c r="V139" s="223"/>
      <c r="W139" s="223"/>
      <c r="X139" s="224"/>
      <c r="Y139" s="224"/>
      <c r="Z139" s="225" t="s">
        <v>625</v>
      </c>
      <c r="AA139" s="224"/>
      <c r="AB139" s="226"/>
      <c r="AC139" s="224"/>
      <c r="AD139" s="226"/>
      <c r="AE139" s="227" t="s">
        <v>628</v>
      </c>
      <c r="AF139" s="235"/>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23"/>
      <c r="BL139" s="223"/>
      <c r="BM139" s="223"/>
      <c r="BN139" s="223"/>
      <c r="BO139" s="223"/>
      <c r="BP139" s="223"/>
      <c r="BQ139" s="223"/>
      <c r="BR139" s="532"/>
    </row>
    <row r="140" spans="1:70" ht="27" hidden="1" customHeight="1" x14ac:dyDescent="0.3">
      <c r="A140" s="4"/>
      <c r="B140" s="417" t="s">
        <v>9</v>
      </c>
      <c r="C140" s="417"/>
      <c r="D140" s="417"/>
      <c r="E140" s="417"/>
      <c r="F140" s="417"/>
      <c r="G140" s="417"/>
      <c r="H140" s="417"/>
      <c r="I140" s="417"/>
      <c r="J140" s="417"/>
      <c r="K140" s="417"/>
      <c r="L140" s="417"/>
      <c r="M140" s="146">
        <v>409</v>
      </c>
      <c r="N140" s="9"/>
      <c r="O140" s="242"/>
      <c r="P140" s="288"/>
      <c r="Q140" s="288"/>
      <c r="R140" s="288"/>
      <c r="S140" s="288"/>
      <c r="T140" s="288"/>
      <c r="U140" s="288"/>
      <c r="V140" s="223"/>
      <c r="W140" s="223"/>
      <c r="X140" s="224"/>
      <c r="Y140" s="224"/>
      <c r="Z140" s="225" t="s">
        <v>627</v>
      </c>
      <c r="AA140" s="224"/>
      <c r="AB140" s="226"/>
      <c r="AC140" s="224"/>
      <c r="AD140" s="226"/>
      <c r="AE140" s="227" t="s">
        <v>630</v>
      </c>
      <c r="AF140" s="235"/>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c r="BJ140" s="223"/>
      <c r="BK140" s="223"/>
      <c r="BL140" s="223"/>
      <c r="BM140" s="223"/>
      <c r="BN140" s="223"/>
      <c r="BO140" s="223"/>
      <c r="BP140" s="223"/>
      <c r="BQ140" s="223"/>
      <c r="BR140" s="532"/>
    </row>
    <row r="141" spans="1:70" ht="27" hidden="1" customHeight="1" x14ac:dyDescent="0.3">
      <c r="A141" s="4"/>
      <c r="B141" s="417" t="s">
        <v>10</v>
      </c>
      <c r="C141" s="417"/>
      <c r="D141" s="417"/>
      <c r="E141" s="417"/>
      <c r="F141" s="417"/>
      <c r="G141" s="417"/>
      <c r="H141" s="417"/>
      <c r="I141" s="417"/>
      <c r="J141" s="417"/>
      <c r="K141" s="417"/>
      <c r="L141" s="417"/>
      <c r="M141" s="146">
        <v>410</v>
      </c>
      <c r="N141" s="9"/>
      <c r="O141" s="242"/>
      <c r="P141" s="288"/>
      <c r="Q141" s="288"/>
      <c r="R141" s="288"/>
      <c r="S141" s="288"/>
      <c r="T141" s="288"/>
      <c r="U141" s="288"/>
      <c r="V141" s="223"/>
      <c r="W141" s="223"/>
      <c r="X141" s="224"/>
      <c r="Y141" s="224"/>
      <c r="Z141" s="225" t="s">
        <v>629</v>
      </c>
      <c r="AA141" s="224"/>
      <c r="AB141" s="226"/>
      <c r="AC141" s="224"/>
      <c r="AD141" s="226"/>
      <c r="AE141" s="227" t="s">
        <v>632</v>
      </c>
      <c r="AF141" s="235"/>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c r="BJ141" s="223"/>
      <c r="BK141" s="223"/>
      <c r="BL141" s="223"/>
      <c r="BM141" s="223"/>
      <c r="BN141" s="223"/>
      <c r="BO141" s="223"/>
      <c r="BP141" s="223"/>
      <c r="BQ141" s="223"/>
      <c r="BR141" s="532"/>
    </row>
    <row r="142" spans="1:70" ht="27" hidden="1" customHeight="1" x14ac:dyDescent="0.3">
      <c r="A142" s="4"/>
      <c r="B142" s="417" t="s">
        <v>11</v>
      </c>
      <c r="C142" s="417"/>
      <c r="D142" s="417"/>
      <c r="E142" s="417"/>
      <c r="F142" s="417"/>
      <c r="G142" s="417"/>
      <c r="H142" s="417"/>
      <c r="I142" s="417"/>
      <c r="J142" s="417"/>
      <c r="K142" s="417"/>
      <c r="L142" s="417"/>
      <c r="M142" s="146">
        <v>412</v>
      </c>
      <c r="N142" s="9"/>
      <c r="O142" s="242"/>
      <c r="P142" s="288"/>
      <c r="Q142" s="288"/>
      <c r="R142" s="288"/>
      <c r="S142" s="288"/>
      <c r="T142" s="288"/>
      <c r="U142" s="288"/>
      <c r="V142" s="223"/>
      <c r="W142" s="223"/>
      <c r="X142" s="224"/>
      <c r="Y142" s="224"/>
      <c r="Z142" s="225" t="s">
        <v>631</v>
      </c>
      <c r="AA142" s="224"/>
      <c r="AB142" s="226"/>
      <c r="AC142" s="224"/>
      <c r="AD142" s="226"/>
      <c r="AE142" s="227" t="s">
        <v>634</v>
      </c>
      <c r="AF142" s="235"/>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532"/>
    </row>
    <row r="143" spans="1:70" ht="27" hidden="1" customHeight="1" x14ac:dyDescent="0.3">
      <c r="A143" s="4"/>
      <c r="B143" s="417" t="s">
        <v>12</v>
      </c>
      <c r="C143" s="417"/>
      <c r="D143" s="417"/>
      <c r="E143" s="417"/>
      <c r="F143" s="417"/>
      <c r="G143" s="417"/>
      <c r="H143" s="417"/>
      <c r="I143" s="417"/>
      <c r="J143" s="417"/>
      <c r="K143" s="417"/>
      <c r="L143" s="417"/>
      <c r="M143" s="146">
        <v>414</v>
      </c>
      <c r="N143" s="9"/>
      <c r="O143" s="242"/>
      <c r="P143" s="288"/>
      <c r="Q143" s="288"/>
      <c r="R143" s="288"/>
      <c r="S143" s="288"/>
      <c r="T143" s="288"/>
      <c r="U143" s="288"/>
      <c r="V143" s="223"/>
      <c r="W143" s="223"/>
      <c r="X143" s="224"/>
      <c r="Y143" s="224"/>
      <c r="Z143" s="225" t="s">
        <v>633</v>
      </c>
      <c r="AA143" s="224"/>
      <c r="AB143" s="226"/>
      <c r="AC143" s="224"/>
      <c r="AD143" s="226"/>
      <c r="AE143" s="227" t="s">
        <v>636</v>
      </c>
      <c r="AF143" s="235"/>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532"/>
    </row>
    <row r="144" spans="1:70" ht="27" hidden="1" customHeight="1" x14ac:dyDescent="0.3">
      <c r="A144" s="4"/>
      <c r="B144" s="417" t="s">
        <v>13</v>
      </c>
      <c r="C144" s="417"/>
      <c r="D144" s="417"/>
      <c r="E144" s="417"/>
      <c r="F144" s="417"/>
      <c r="G144" s="417"/>
      <c r="H144" s="417"/>
      <c r="I144" s="417"/>
      <c r="J144" s="417"/>
      <c r="K144" s="417"/>
      <c r="L144" s="417"/>
      <c r="M144" s="146">
        <v>416</v>
      </c>
      <c r="N144" s="9"/>
      <c r="O144" s="242"/>
      <c r="P144" s="288"/>
      <c r="Q144" s="288"/>
      <c r="R144" s="288"/>
      <c r="S144" s="288"/>
      <c r="T144" s="288"/>
      <c r="U144" s="288"/>
      <c r="V144" s="223"/>
      <c r="W144" s="223"/>
      <c r="X144" s="224"/>
      <c r="Y144" s="224"/>
      <c r="Z144" s="225" t="s">
        <v>635</v>
      </c>
      <c r="AA144" s="224"/>
      <c r="AB144" s="226"/>
      <c r="AC144" s="224"/>
      <c r="AD144" s="226"/>
      <c r="AE144" s="227" t="s">
        <v>638</v>
      </c>
      <c r="AF144" s="235"/>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532"/>
    </row>
    <row r="145" spans="1:70" ht="27" hidden="1" customHeight="1" x14ac:dyDescent="0.3">
      <c r="A145" s="4"/>
      <c r="B145" s="417" t="s">
        <v>1095</v>
      </c>
      <c r="C145" s="417"/>
      <c r="D145" s="417"/>
      <c r="E145" s="417"/>
      <c r="F145" s="417"/>
      <c r="G145" s="417"/>
      <c r="H145" s="417"/>
      <c r="I145" s="417"/>
      <c r="J145" s="417"/>
      <c r="K145" s="417"/>
      <c r="L145" s="417"/>
      <c r="M145" s="146">
        <v>418</v>
      </c>
      <c r="N145" s="9">
        <v>0</v>
      </c>
      <c r="O145" s="242"/>
      <c r="P145" s="288"/>
      <c r="Q145" s="288"/>
      <c r="R145" s="288"/>
      <c r="S145" s="288"/>
      <c r="T145" s="288"/>
      <c r="U145" s="288"/>
      <c r="V145" s="223"/>
      <c r="W145" s="223"/>
      <c r="X145" s="224"/>
      <c r="Y145" s="224"/>
      <c r="Z145" s="225" t="s">
        <v>637</v>
      </c>
      <c r="AA145" s="224"/>
      <c r="AB145" s="226"/>
      <c r="AC145" s="224"/>
      <c r="AD145" s="226"/>
      <c r="AE145" s="227" t="s">
        <v>640</v>
      </c>
      <c r="AF145" s="235"/>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532"/>
    </row>
    <row r="146" spans="1:70" ht="27" hidden="1" customHeight="1" x14ac:dyDescent="0.3">
      <c r="A146" s="4"/>
      <c r="B146" s="417" t="s">
        <v>15</v>
      </c>
      <c r="C146" s="417"/>
      <c r="D146" s="417"/>
      <c r="E146" s="417"/>
      <c r="F146" s="417"/>
      <c r="G146" s="417"/>
      <c r="H146" s="417"/>
      <c r="I146" s="417"/>
      <c r="J146" s="417"/>
      <c r="K146" s="417"/>
      <c r="L146" s="417"/>
      <c r="M146" s="146">
        <v>419</v>
      </c>
      <c r="N146" s="9">
        <v>0</v>
      </c>
      <c r="O146" s="242"/>
      <c r="P146" s="288"/>
      <c r="Q146" s="288"/>
      <c r="R146" s="288"/>
      <c r="S146" s="288"/>
      <c r="T146" s="288"/>
      <c r="U146" s="288"/>
      <c r="V146" s="223"/>
      <c r="W146" s="223"/>
      <c r="X146" s="224"/>
      <c r="Y146" s="224"/>
      <c r="Z146" s="225" t="s">
        <v>639</v>
      </c>
      <c r="AA146" s="224"/>
      <c r="AB146" s="226"/>
      <c r="AC146" s="224"/>
      <c r="AD146" s="226"/>
      <c r="AE146" s="227" t="s">
        <v>642</v>
      </c>
      <c r="AF146" s="235"/>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223"/>
      <c r="BK146" s="223"/>
      <c r="BL146" s="223"/>
      <c r="BM146" s="223"/>
      <c r="BN146" s="223"/>
      <c r="BO146" s="223"/>
      <c r="BP146" s="223"/>
      <c r="BQ146" s="223"/>
      <c r="BR146" s="532"/>
    </row>
    <row r="147" spans="1:70" ht="27" hidden="1" customHeight="1" x14ac:dyDescent="0.3">
      <c r="A147" s="4"/>
      <c r="B147" s="417" t="s">
        <v>16</v>
      </c>
      <c r="C147" s="417"/>
      <c r="D147" s="417"/>
      <c r="E147" s="417"/>
      <c r="F147" s="417"/>
      <c r="G147" s="417"/>
      <c r="H147" s="417"/>
      <c r="I147" s="417"/>
      <c r="J147" s="417"/>
      <c r="K147" s="417"/>
      <c r="L147" s="417"/>
      <c r="M147" s="146">
        <v>420</v>
      </c>
      <c r="N147" s="9">
        <v>0</v>
      </c>
      <c r="O147" s="242"/>
      <c r="P147" s="288"/>
      <c r="Q147" s="288"/>
      <c r="R147" s="288"/>
      <c r="S147" s="288"/>
      <c r="T147" s="288"/>
      <c r="U147" s="288"/>
      <c r="V147" s="223"/>
      <c r="W147" s="223"/>
      <c r="X147" s="224"/>
      <c r="Y147" s="224"/>
      <c r="Z147" s="225" t="s">
        <v>641</v>
      </c>
      <c r="AA147" s="224"/>
      <c r="AB147" s="226"/>
      <c r="AC147" s="224"/>
      <c r="AD147" s="226"/>
      <c r="AE147" s="227" t="s">
        <v>644</v>
      </c>
      <c r="AF147" s="235"/>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3"/>
      <c r="BN147" s="223"/>
      <c r="BO147" s="223"/>
      <c r="BP147" s="223"/>
      <c r="BQ147" s="223"/>
      <c r="BR147" s="532"/>
    </row>
    <row r="148" spans="1:70" ht="27" hidden="1" customHeight="1" x14ac:dyDescent="0.3">
      <c r="A148" s="4"/>
      <c r="B148" s="417" t="s">
        <v>17</v>
      </c>
      <c r="C148" s="417"/>
      <c r="D148" s="417"/>
      <c r="E148" s="417"/>
      <c r="F148" s="417"/>
      <c r="G148" s="417"/>
      <c r="H148" s="417"/>
      <c r="I148" s="417"/>
      <c r="J148" s="417"/>
      <c r="K148" s="417"/>
      <c r="L148" s="417"/>
      <c r="M148" s="146">
        <v>422</v>
      </c>
      <c r="N148" s="9">
        <v>0</v>
      </c>
      <c r="O148" s="242"/>
      <c r="P148" s="288"/>
      <c r="Q148" s="288"/>
      <c r="R148" s="288"/>
      <c r="S148" s="288"/>
      <c r="T148" s="288"/>
      <c r="U148" s="288"/>
      <c r="V148" s="223"/>
      <c r="W148" s="223"/>
      <c r="X148" s="224"/>
      <c r="Y148" s="224"/>
      <c r="Z148" s="225" t="s">
        <v>643</v>
      </c>
      <c r="AA148" s="224"/>
      <c r="AB148" s="226"/>
      <c r="AC148" s="224"/>
      <c r="AD148" s="226"/>
      <c r="AE148" s="227" t="s">
        <v>646</v>
      </c>
      <c r="AF148" s="235"/>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223"/>
      <c r="BK148" s="223"/>
      <c r="BL148" s="223"/>
      <c r="BM148" s="223"/>
      <c r="BN148" s="223"/>
      <c r="BO148" s="223"/>
      <c r="BP148" s="223"/>
      <c r="BQ148" s="223"/>
      <c r="BR148" s="532"/>
    </row>
    <row r="149" spans="1:70" ht="27" hidden="1" customHeight="1" x14ac:dyDescent="0.3">
      <c r="A149" s="4"/>
      <c r="B149" s="417" t="s">
        <v>18</v>
      </c>
      <c r="C149" s="417"/>
      <c r="D149" s="417"/>
      <c r="E149" s="417"/>
      <c r="F149" s="417"/>
      <c r="G149" s="417"/>
      <c r="H149" s="417"/>
      <c r="I149" s="417"/>
      <c r="J149" s="417"/>
      <c r="K149" s="417"/>
      <c r="L149" s="417"/>
      <c r="M149" s="146">
        <v>423</v>
      </c>
      <c r="N149" s="9">
        <v>0</v>
      </c>
      <c r="O149" s="242"/>
      <c r="P149" s="288"/>
      <c r="Q149" s="288"/>
      <c r="R149" s="288"/>
      <c r="S149" s="288"/>
      <c r="T149" s="288"/>
      <c r="U149" s="288"/>
      <c r="V149" s="223"/>
      <c r="W149" s="223"/>
      <c r="X149" s="224"/>
      <c r="Y149" s="224"/>
      <c r="Z149" s="225" t="s">
        <v>645</v>
      </c>
      <c r="AA149" s="224"/>
      <c r="AB149" s="226"/>
      <c r="AC149" s="224"/>
      <c r="AD149" s="226"/>
      <c r="AE149" s="227" t="s">
        <v>648</v>
      </c>
      <c r="AF149" s="235"/>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223"/>
      <c r="BK149" s="223"/>
      <c r="BL149" s="223"/>
      <c r="BM149" s="223"/>
      <c r="BN149" s="223"/>
      <c r="BO149" s="223"/>
      <c r="BP149" s="223"/>
      <c r="BQ149" s="223"/>
      <c r="BR149" s="532"/>
    </row>
    <row r="150" spans="1:70" ht="27" hidden="1" customHeight="1" x14ac:dyDescent="0.3">
      <c r="A150" s="4"/>
      <c r="B150" s="417" t="s">
        <v>19</v>
      </c>
      <c r="C150" s="417"/>
      <c r="D150" s="417"/>
      <c r="E150" s="417"/>
      <c r="F150" s="417"/>
      <c r="G150" s="417"/>
      <c r="H150" s="417"/>
      <c r="I150" s="417"/>
      <c r="J150" s="417"/>
      <c r="K150" s="417"/>
      <c r="L150" s="417"/>
      <c r="M150" s="146">
        <v>424</v>
      </c>
      <c r="N150" s="9">
        <v>0</v>
      </c>
      <c r="O150" s="242"/>
      <c r="P150" s="288"/>
      <c r="Q150" s="288"/>
      <c r="R150" s="288"/>
      <c r="S150" s="288"/>
      <c r="T150" s="288"/>
      <c r="U150" s="288"/>
      <c r="V150" s="223"/>
      <c r="W150" s="223"/>
      <c r="X150" s="224"/>
      <c r="Y150" s="224"/>
      <c r="Z150" s="225" t="s">
        <v>647</v>
      </c>
      <c r="AA150" s="224"/>
      <c r="AB150" s="226"/>
      <c r="AC150" s="224"/>
      <c r="AD150" s="226"/>
      <c r="AE150" s="227" t="s">
        <v>650</v>
      </c>
      <c r="AF150" s="235"/>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3"/>
      <c r="BQ150" s="223"/>
      <c r="BR150" s="532"/>
    </row>
    <row r="151" spans="1:70" ht="27" customHeight="1" x14ac:dyDescent="0.3">
      <c r="A151" s="4"/>
      <c r="B151" s="417" t="s">
        <v>1205</v>
      </c>
      <c r="C151" s="417"/>
      <c r="D151" s="417"/>
      <c r="E151" s="417"/>
      <c r="F151" s="417"/>
      <c r="G151" s="417"/>
      <c r="H151" s="417"/>
      <c r="I151" s="417"/>
      <c r="J151" s="417"/>
      <c r="K151" s="417"/>
      <c r="L151" s="417"/>
      <c r="M151" s="146">
        <v>425</v>
      </c>
      <c r="N151" s="91">
        <f>Computation!N151</f>
        <v>0</v>
      </c>
      <c r="O151" s="242"/>
      <c r="P151" s="288"/>
      <c r="Q151" s="288"/>
      <c r="R151" s="288"/>
      <c r="S151" s="288"/>
      <c r="T151" s="288"/>
      <c r="U151" s="288"/>
      <c r="V151" s="223"/>
      <c r="W151" s="223"/>
      <c r="X151" s="224"/>
      <c r="Y151" s="224"/>
      <c r="Z151" s="225" t="s">
        <v>649</v>
      </c>
      <c r="AA151" s="224"/>
      <c r="AB151" s="226"/>
      <c r="AC151" s="224"/>
      <c r="AD151" s="226"/>
      <c r="AE151" s="227" t="s">
        <v>652</v>
      </c>
      <c r="AF151" s="235"/>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223"/>
      <c r="BK151" s="223"/>
      <c r="BL151" s="223"/>
      <c r="BM151" s="223"/>
      <c r="BN151" s="223"/>
      <c r="BO151" s="223"/>
      <c r="BP151" s="223"/>
      <c r="BQ151" s="223"/>
      <c r="BR151" s="532"/>
    </row>
    <row r="152" spans="1:70" ht="27" customHeight="1" x14ac:dyDescent="0.3">
      <c r="A152" s="4"/>
      <c r="B152" s="417" t="s">
        <v>1045</v>
      </c>
      <c r="C152" s="417"/>
      <c r="D152" s="417"/>
      <c r="E152" s="417"/>
      <c r="F152" s="417"/>
      <c r="G152" s="417"/>
      <c r="H152" s="417"/>
      <c r="I152" s="417"/>
      <c r="J152" s="417"/>
      <c r="K152" s="417"/>
      <c r="L152" s="417"/>
      <c r="M152" s="157">
        <v>426</v>
      </c>
      <c r="N152" s="91">
        <f>Computation!N152</f>
        <v>0</v>
      </c>
      <c r="O152" s="242"/>
      <c r="P152" s="288"/>
      <c r="Q152" s="288"/>
      <c r="R152" s="288"/>
      <c r="S152" s="288"/>
      <c r="T152" s="288"/>
      <c r="U152" s="288"/>
      <c r="V152" s="223"/>
      <c r="W152" s="223"/>
      <c r="X152" s="224"/>
      <c r="Y152" s="224"/>
      <c r="Z152" s="225" t="s">
        <v>651</v>
      </c>
      <c r="AA152" s="224"/>
      <c r="AB152" s="226"/>
      <c r="AC152" s="224"/>
      <c r="AD152" s="226"/>
      <c r="AE152" s="227" t="s">
        <v>654</v>
      </c>
      <c r="AF152" s="235"/>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223"/>
      <c r="BK152" s="223"/>
      <c r="BL152" s="223"/>
      <c r="BM152" s="223"/>
      <c r="BN152" s="223"/>
      <c r="BO152" s="223"/>
      <c r="BP152" s="223"/>
      <c r="BQ152" s="223"/>
      <c r="BR152" s="532"/>
    </row>
    <row r="153" spans="1:70" ht="27" customHeight="1" x14ac:dyDescent="0.3">
      <c r="A153" s="4"/>
      <c r="B153" s="495" t="s">
        <v>333</v>
      </c>
      <c r="C153" s="495"/>
      <c r="D153" s="495"/>
      <c r="E153" s="495"/>
      <c r="F153" s="495"/>
      <c r="G153" s="495"/>
      <c r="H153" s="495"/>
      <c r="I153" s="495"/>
      <c r="J153" s="495"/>
      <c r="K153" s="495"/>
      <c r="L153" s="495"/>
      <c r="M153" s="495"/>
      <c r="N153" s="495"/>
      <c r="O153" s="242"/>
      <c r="P153" s="288"/>
      <c r="Q153" s="288"/>
      <c r="R153" s="288"/>
      <c r="S153" s="288"/>
      <c r="T153" s="288"/>
      <c r="U153" s="288"/>
      <c r="V153" s="223"/>
      <c r="W153" s="223"/>
      <c r="X153" s="224"/>
      <c r="Y153" s="224"/>
      <c r="Z153" s="225" t="s">
        <v>653</v>
      </c>
      <c r="AA153" s="224"/>
      <c r="AB153" s="226"/>
      <c r="AC153" s="224"/>
      <c r="AD153" s="226"/>
      <c r="AE153" s="227" t="s">
        <v>656</v>
      </c>
      <c r="AF153" s="235"/>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223"/>
      <c r="BK153" s="223"/>
      <c r="BL153" s="223"/>
      <c r="BM153" s="223"/>
      <c r="BN153" s="223"/>
      <c r="BO153" s="223"/>
      <c r="BP153" s="223"/>
      <c r="BQ153" s="223"/>
      <c r="BR153" s="532"/>
    </row>
    <row r="154" spans="1:70" ht="27" customHeight="1" x14ac:dyDescent="0.3">
      <c r="A154" s="4"/>
      <c r="B154" s="417" t="s">
        <v>1051</v>
      </c>
      <c r="C154" s="417"/>
      <c r="D154" s="417"/>
      <c r="E154" s="417"/>
      <c r="F154" s="417"/>
      <c r="G154" s="417"/>
      <c r="H154" s="417"/>
      <c r="I154" s="417"/>
      <c r="J154" s="417"/>
      <c r="K154" s="417"/>
      <c r="L154" s="417"/>
      <c r="M154" s="146">
        <v>427</v>
      </c>
      <c r="N154" s="91">
        <f>Computation!N154</f>
        <v>0</v>
      </c>
      <c r="O154" s="242"/>
      <c r="P154" s="288"/>
      <c r="Q154" s="288"/>
      <c r="R154" s="288"/>
      <c r="S154" s="288"/>
      <c r="T154" s="288"/>
      <c r="U154" s="288"/>
      <c r="V154" s="223"/>
      <c r="W154" s="223"/>
      <c r="X154" s="224"/>
      <c r="Y154" s="224"/>
      <c r="Z154" s="225" t="s">
        <v>655</v>
      </c>
      <c r="AA154" s="224"/>
      <c r="AB154" s="226"/>
      <c r="AC154" s="224"/>
      <c r="AD154" s="226"/>
      <c r="AE154" s="227" t="s">
        <v>658</v>
      </c>
      <c r="AF154" s="235"/>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223"/>
      <c r="BK154" s="223"/>
      <c r="BL154" s="223"/>
      <c r="BM154" s="223"/>
      <c r="BN154" s="223"/>
      <c r="BO154" s="223"/>
      <c r="BP154" s="223"/>
      <c r="BQ154" s="223"/>
      <c r="BR154" s="532"/>
    </row>
    <row r="155" spans="1:70" ht="27" customHeight="1" x14ac:dyDescent="0.3">
      <c r="A155" s="4"/>
      <c r="B155" s="417" t="s">
        <v>1044</v>
      </c>
      <c r="C155" s="417"/>
      <c r="D155" s="417"/>
      <c r="E155" s="417"/>
      <c r="F155" s="417"/>
      <c r="G155" s="417"/>
      <c r="H155" s="417"/>
      <c r="I155" s="417"/>
      <c r="J155" s="417"/>
      <c r="K155" s="417"/>
      <c r="L155" s="417"/>
      <c r="M155" s="146">
        <v>428</v>
      </c>
      <c r="N155" s="91">
        <f>Computation!N155</f>
        <v>0</v>
      </c>
      <c r="O155" s="242"/>
      <c r="P155" s="288"/>
      <c r="Q155" s="288"/>
      <c r="R155" s="288"/>
      <c r="S155" s="288"/>
      <c r="T155" s="288"/>
      <c r="U155" s="288"/>
      <c r="V155" s="223"/>
      <c r="W155" s="223"/>
      <c r="X155" s="224"/>
      <c r="Y155" s="224"/>
      <c r="Z155" s="225" t="s">
        <v>657</v>
      </c>
      <c r="AA155" s="224"/>
      <c r="AB155" s="226"/>
      <c r="AC155" s="224"/>
      <c r="AD155" s="226"/>
      <c r="AE155" s="227" t="s">
        <v>660</v>
      </c>
      <c r="AF155" s="235"/>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3"/>
      <c r="BN155" s="223"/>
      <c r="BO155" s="223"/>
      <c r="BP155" s="223"/>
      <c r="BQ155" s="223"/>
      <c r="BR155" s="532"/>
    </row>
    <row r="156" spans="1:70" ht="27" customHeight="1" x14ac:dyDescent="0.3">
      <c r="A156" s="4"/>
      <c r="B156" s="417" t="s">
        <v>200</v>
      </c>
      <c r="C156" s="417"/>
      <c r="D156" s="417"/>
      <c r="E156" s="417"/>
      <c r="F156" s="417"/>
      <c r="G156" s="417"/>
      <c r="H156" s="417"/>
      <c r="I156" s="417"/>
      <c r="J156" s="417"/>
      <c r="K156" s="417"/>
      <c r="L156" s="417"/>
      <c r="M156" s="157">
        <v>429</v>
      </c>
      <c r="N156" s="91">
        <f>Computation!N156</f>
        <v>0</v>
      </c>
      <c r="O156" s="242"/>
      <c r="P156" s="288"/>
      <c r="Q156" s="288"/>
      <c r="R156" s="288"/>
      <c r="S156" s="288"/>
      <c r="T156" s="288"/>
      <c r="U156" s="288"/>
      <c r="V156" s="223"/>
      <c r="W156" s="223"/>
      <c r="X156" s="224"/>
      <c r="Y156" s="224"/>
      <c r="Z156" s="225" t="s">
        <v>659</v>
      </c>
      <c r="AA156" s="224"/>
      <c r="AB156" s="226"/>
      <c r="AC156" s="224"/>
      <c r="AD156" s="226"/>
      <c r="AE156" s="227" t="s">
        <v>662</v>
      </c>
      <c r="AF156" s="235"/>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532"/>
    </row>
    <row r="157" spans="1:70" ht="27" customHeight="1" x14ac:dyDescent="0.3">
      <c r="A157" s="4"/>
      <c r="B157" s="139" t="s">
        <v>0</v>
      </c>
      <c r="C157" s="425"/>
      <c r="D157" s="425"/>
      <c r="E157" s="425"/>
      <c r="F157" s="425"/>
      <c r="G157" s="425"/>
      <c r="H157" s="425"/>
      <c r="I157" s="425"/>
      <c r="J157" s="425"/>
      <c r="K157" s="425"/>
      <c r="L157" s="425"/>
      <c r="M157" s="425"/>
      <c r="N157" s="425"/>
      <c r="O157" s="242"/>
      <c r="P157" s="288"/>
      <c r="Q157" s="288"/>
      <c r="R157" s="288"/>
      <c r="S157" s="288"/>
      <c r="T157" s="288"/>
      <c r="U157" s="288"/>
      <c r="V157" s="223"/>
      <c r="W157" s="223"/>
      <c r="X157" s="224"/>
      <c r="Y157" s="224"/>
      <c r="Z157" s="225" t="s">
        <v>661</v>
      </c>
      <c r="AA157" s="224"/>
      <c r="AB157" s="226"/>
      <c r="AC157" s="224"/>
      <c r="AD157" s="226"/>
      <c r="AE157" s="227" t="s">
        <v>664</v>
      </c>
      <c r="AF157" s="235"/>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c r="BN157" s="223"/>
      <c r="BO157" s="223"/>
      <c r="BP157" s="223"/>
      <c r="BQ157" s="223"/>
      <c r="BR157" s="532"/>
    </row>
    <row r="158" spans="1:70" ht="27" customHeight="1" x14ac:dyDescent="0.3">
      <c r="A158" s="4"/>
      <c r="B158" s="417" t="s">
        <v>1051</v>
      </c>
      <c r="C158" s="417"/>
      <c r="D158" s="417"/>
      <c r="E158" s="417"/>
      <c r="F158" s="417"/>
      <c r="G158" s="417"/>
      <c r="H158" s="417"/>
      <c r="I158" s="417"/>
      <c r="J158" s="417"/>
      <c r="K158" s="417"/>
      <c r="L158" s="417"/>
      <c r="M158" s="146">
        <v>430</v>
      </c>
      <c r="N158" s="91">
        <f>Computation!N158</f>
        <v>0</v>
      </c>
      <c r="O158" s="242"/>
      <c r="P158" s="288"/>
      <c r="Q158" s="288"/>
      <c r="R158" s="288"/>
      <c r="S158" s="288"/>
      <c r="T158" s="288"/>
      <c r="U158" s="288"/>
      <c r="V158" s="223"/>
      <c r="W158" s="223"/>
      <c r="X158" s="224"/>
      <c r="Y158" s="224"/>
      <c r="Z158" s="225" t="s">
        <v>663</v>
      </c>
      <c r="AA158" s="224"/>
      <c r="AB158" s="226"/>
      <c r="AC158" s="224"/>
      <c r="AD158" s="226"/>
      <c r="AE158" s="227" t="s">
        <v>666</v>
      </c>
      <c r="AF158" s="235"/>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c r="BN158" s="223"/>
      <c r="BO158" s="223"/>
      <c r="BP158" s="223"/>
      <c r="BQ158" s="223"/>
      <c r="BR158" s="532"/>
    </row>
    <row r="159" spans="1:70" ht="27" customHeight="1" x14ac:dyDescent="0.3">
      <c r="A159" s="4"/>
      <c r="B159" s="417" t="s">
        <v>1043</v>
      </c>
      <c r="C159" s="417"/>
      <c r="D159" s="417"/>
      <c r="E159" s="417"/>
      <c r="F159" s="417"/>
      <c r="G159" s="417"/>
      <c r="H159" s="417"/>
      <c r="I159" s="417"/>
      <c r="J159" s="417"/>
      <c r="K159" s="417"/>
      <c r="L159" s="417"/>
      <c r="M159" s="146">
        <v>431</v>
      </c>
      <c r="N159" s="91">
        <f>Computation!N159</f>
        <v>0</v>
      </c>
      <c r="O159" s="242"/>
      <c r="P159" s="288"/>
      <c r="Q159" s="288"/>
      <c r="R159" s="288"/>
      <c r="S159" s="288"/>
      <c r="T159" s="288"/>
      <c r="U159" s="288"/>
      <c r="V159" s="223"/>
      <c r="W159" s="223"/>
      <c r="X159" s="224"/>
      <c r="Y159" s="224"/>
      <c r="Z159" s="225" t="s">
        <v>665</v>
      </c>
      <c r="AA159" s="224"/>
      <c r="AB159" s="226"/>
      <c r="AC159" s="224"/>
      <c r="AD159" s="226"/>
      <c r="AE159" s="227" t="s">
        <v>668</v>
      </c>
      <c r="AF159" s="235"/>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c r="BN159" s="223"/>
      <c r="BO159" s="223"/>
      <c r="BP159" s="223"/>
      <c r="BQ159" s="223"/>
      <c r="BR159" s="532"/>
    </row>
    <row r="160" spans="1:70" ht="27" customHeight="1" x14ac:dyDescent="0.3">
      <c r="A160" s="4"/>
      <c r="B160" s="417" t="s">
        <v>1042</v>
      </c>
      <c r="C160" s="417"/>
      <c r="D160" s="417"/>
      <c r="E160" s="417"/>
      <c r="F160" s="417"/>
      <c r="G160" s="417"/>
      <c r="H160" s="417"/>
      <c r="I160" s="417"/>
      <c r="J160" s="417"/>
      <c r="K160" s="417"/>
      <c r="L160" s="417"/>
      <c r="M160" s="157">
        <v>432</v>
      </c>
      <c r="N160" s="91">
        <f>Computation!N160</f>
        <v>0</v>
      </c>
      <c r="O160" s="242"/>
      <c r="P160" s="288"/>
      <c r="Q160" s="288"/>
      <c r="R160" s="288"/>
      <c r="S160" s="288"/>
      <c r="T160" s="288"/>
      <c r="U160" s="288"/>
      <c r="V160" s="223"/>
      <c r="W160" s="223"/>
      <c r="X160" s="224"/>
      <c r="Y160" s="224"/>
      <c r="Z160" s="225" t="s">
        <v>667</v>
      </c>
      <c r="AA160" s="224"/>
      <c r="AB160" s="226"/>
      <c r="AC160" s="224"/>
      <c r="AD160" s="226"/>
      <c r="AE160" s="227" t="s">
        <v>670</v>
      </c>
      <c r="AF160" s="235"/>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532"/>
    </row>
    <row r="161" spans="1:70" ht="27" customHeight="1" x14ac:dyDescent="0.3">
      <c r="A161" s="4"/>
      <c r="B161" s="417" t="s">
        <v>1041</v>
      </c>
      <c r="C161" s="417"/>
      <c r="D161" s="417"/>
      <c r="E161" s="417"/>
      <c r="F161" s="417"/>
      <c r="G161" s="417"/>
      <c r="H161" s="417"/>
      <c r="I161" s="417"/>
      <c r="J161" s="417"/>
      <c r="K161" s="417"/>
      <c r="L161" s="417"/>
      <c r="M161" s="157">
        <v>433</v>
      </c>
      <c r="N161" s="91">
        <f>Computation!N161</f>
        <v>0</v>
      </c>
      <c r="O161" s="242"/>
      <c r="P161" s="288"/>
      <c r="Q161" s="288"/>
      <c r="R161" s="288"/>
      <c r="S161" s="288"/>
      <c r="T161" s="288"/>
      <c r="U161" s="288"/>
      <c r="V161" s="223"/>
      <c r="W161" s="223"/>
      <c r="X161" s="224"/>
      <c r="Y161" s="224"/>
      <c r="Z161" s="225" t="s">
        <v>669</v>
      </c>
      <c r="AA161" s="224"/>
      <c r="AB161" s="226"/>
      <c r="AC161" s="224"/>
      <c r="AD161" s="226"/>
      <c r="AE161" s="227" t="s">
        <v>672</v>
      </c>
      <c r="AF161" s="235"/>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532"/>
    </row>
    <row r="162" spans="1:70" ht="27" customHeight="1" x14ac:dyDescent="0.3">
      <c r="A162" s="4"/>
      <c r="B162" s="417" t="s">
        <v>0</v>
      </c>
      <c r="C162" s="417"/>
      <c r="D162" s="417"/>
      <c r="E162" s="417"/>
      <c r="F162" s="417"/>
      <c r="G162" s="417"/>
      <c r="H162" s="417"/>
      <c r="I162" s="417"/>
      <c r="J162" s="417"/>
      <c r="K162" s="417"/>
      <c r="L162" s="417"/>
      <c r="M162" s="157">
        <v>434</v>
      </c>
      <c r="N162" s="91">
        <f>Computation!N162</f>
        <v>0</v>
      </c>
      <c r="O162" s="242"/>
      <c r="P162" s="288"/>
      <c r="Q162" s="288"/>
      <c r="R162" s="288"/>
      <c r="S162" s="288"/>
      <c r="T162" s="288"/>
      <c r="U162" s="288"/>
      <c r="V162" s="223"/>
      <c r="W162" s="223"/>
      <c r="X162" s="224"/>
      <c r="Y162" s="224"/>
      <c r="Z162" s="225" t="s">
        <v>671</v>
      </c>
      <c r="AA162" s="224"/>
      <c r="AB162" s="226"/>
      <c r="AC162" s="224"/>
      <c r="AD162" s="226"/>
      <c r="AE162" s="227" t="s">
        <v>674</v>
      </c>
      <c r="AF162" s="235"/>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c r="BI162" s="223"/>
      <c r="BJ162" s="223"/>
      <c r="BK162" s="223"/>
      <c r="BL162" s="223"/>
      <c r="BM162" s="223"/>
      <c r="BN162" s="223"/>
      <c r="BO162" s="223"/>
      <c r="BP162" s="223"/>
      <c r="BQ162" s="223"/>
      <c r="BR162" s="532"/>
    </row>
    <row r="163" spans="1:70" ht="27" customHeight="1" x14ac:dyDescent="0.3">
      <c r="A163" s="4"/>
      <c r="B163" s="139" t="s">
        <v>3</v>
      </c>
      <c r="C163" s="425"/>
      <c r="D163" s="425"/>
      <c r="E163" s="425"/>
      <c r="F163" s="425"/>
      <c r="G163" s="425"/>
      <c r="H163" s="425"/>
      <c r="I163" s="425"/>
      <c r="J163" s="425"/>
      <c r="K163" s="425"/>
      <c r="L163" s="425"/>
      <c r="M163" s="425"/>
      <c r="N163" s="425"/>
      <c r="O163" s="242"/>
      <c r="P163" s="288"/>
      <c r="Q163" s="288"/>
      <c r="R163" s="288"/>
      <c r="S163" s="288"/>
      <c r="T163" s="288"/>
      <c r="U163" s="288"/>
      <c r="V163" s="223"/>
      <c r="W163" s="223"/>
      <c r="X163" s="224"/>
      <c r="Y163" s="224"/>
      <c r="Z163" s="225" t="s">
        <v>673</v>
      </c>
      <c r="AA163" s="224"/>
      <c r="AB163" s="226"/>
      <c r="AC163" s="224"/>
      <c r="AD163" s="226"/>
      <c r="AE163" s="227" t="s">
        <v>676</v>
      </c>
      <c r="AF163" s="235"/>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23"/>
      <c r="BJ163" s="223"/>
      <c r="BK163" s="223"/>
      <c r="BL163" s="223"/>
      <c r="BM163" s="223"/>
      <c r="BN163" s="223"/>
      <c r="BO163" s="223"/>
      <c r="BP163" s="223"/>
      <c r="BQ163" s="223"/>
      <c r="BR163" s="532"/>
    </row>
    <row r="164" spans="1:70" ht="27" customHeight="1" x14ac:dyDescent="0.3">
      <c r="A164" s="4"/>
      <c r="B164" s="417" t="s">
        <v>204</v>
      </c>
      <c r="C164" s="417"/>
      <c r="D164" s="417"/>
      <c r="E164" s="417"/>
      <c r="F164" s="417"/>
      <c r="G164" s="417"/>
      <c r="H164" s="417"/>
      <c r="I164" s="417"/>
      <c r="J164" s="417"/>
      <c r="K164" s="417"/>
      <c r="L164" s="417"/>
      <c r="M164" s="146">
        <v>436</v>
      </c>
      <c r="N164" s="91">
        <f>Computation!N164</f>
        <v>0</v>
      </c>
      <c r="O164" s="242"/>
      <c r="P164" s="288"/>
      <c r="Q164" s="288"/>
      <c r="R164" s="288"/>
      <c r="S164" s="288"/>
      <c r="T164" s="288"/>
      <c r="U164" s="288"/>
      <c r="V164" s="223"/>
      <c r="W164" s="223"/>
      <c r="X164" s="224"/>
      <c r="Y164" s="224"/>
      <c r="Z164" s="225" t="s">
        <v>675</v>
      </c>
      <c r="AA164" s="224"/>
      <c r="AB164" s="226"/>
      <c r="AC164" s="224"/>
      <c r="AD164" s="226"/>
      <c r="AE164" s="227" t="s">
        <v>678</v>
      </c>
      <c r="AF164" s="235"/>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23"/>
      <c r="BJ164" s="223"/>
      <c r="BK164" s="223"/>
      <c r="BL164" s="223"/>
      <c r="BM164" s="223"/>
      <c r="BN164" s="223"/>
      <c r="BO164" s="223"/>
      <c r="BP164" s="223"/>
      <c r="BQ164" s="223"/>
      <c r="BR164" s="532"/>
    </row>
    <row r="165" spans="1:70" ht="27" customHeight="1" x14ac:dyDescent="0.3">
      <c r="A165" s="4"/>
      <c r="B165" s="417" t="s">
        <v>205</v>
      </c>
      <c r="C165" s="417"/>
      <c r="D165" s="417"/>
      <c r="E165" s="417"/>
      <c r="F165" s="417"/>
      <c r="G165" s="417"/>
      <c r="H165" s="417"/>
      <c r="I165" s="417"/>
      <c r="J165" s="417"/>
      <c r="K165" s="417"/>
      <c r="L165" s="417"/>
      <c r="M165" s="157">
        <v>438</v>
      </c>
      <c r="N165" s="91">
        <f>Computation!N165</f>
        <v>0</v>
      </c>
      <c r="O165" s="242"/>
      <c r="P165" s="288"/>
      <c r="Q165" s="288"/>
      <c r="R165" s="288"/>
      <c r="S165" s="288"/>
      <c r="T165" s="288"/>
      <c r="U165" s="288"/>
      <c r="V165" s="223"/>
      <c r="W165" s="223"/>
      <c r="X165" s="224"/>
      <c r="Y165" s="224"/>
      <c r="Z165" s="225" t="s">
        <v>677</v>
      </c>
      <c r="AA165" s="224"/>
      <c r="AB165" s="226"/>
      <c r="AC165" s="224"/>
      <c r="AD165" s="226"/>
      <c r="AE165" s="227" t="s">
        <v>680</v>
      </c>
      <c r="AF165" s="235"/>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23"/>
      <c r="BJ165" s="223"/>
      <c r="BK165" s="223"/>
      <c r="BL165" s="223"/>
      <c r="BM165" s="223"/>
      <c r="BN165" s="223"/>
      <c r="BO165" s="223"/>
      <c r="BP165" s="223"/>
      <c r="BQ165" s="223"/>
      <c r="BR165" s="532"/>
    </row>
    <row r="166" spans="1:70" ht="27" customHeight="1" x14ac:dyDescent="0.3">
      <c r="A166" s="4"/>
      <c r="B166" s="417" t="s">
        <v>207</v>
      </c>
      <c r="C166" s="417"/>
      <c r="D166" s="417"/>
      <c r="E166" s="417"/>
      <c r="F166" s="417"/>
      <c r="G166" s="417"/>
      <c r="H166" s="417"/>
      <c r="I166" s="417"/>
      <c r="J166" s="417"/>
      <c r="K166" s="417"/>
      <c r="L166" s="417"/>
      <c r="M166" s="146">
        <v>440</v>
      </c>
      <c r="N166" s="91">
        <f>Computation!N166</f>
        <v>0</v>
      </c>
      <c r="O166" s="242"/>
      <c r="P166" s="288"/>
      <c r="Q166" s="288"/>
      <c r="R166" s="288"/>
      <c r="S166" s="288"/>
      <c r="T166" s="288"/>
      <c r="U166" s="288"/>
      <c r="V166" s="223"/>
      <c r="W166" s="223"/>
      <c r="X166" s="224"/>
      <c r="Y166" s="224"/>
      <c r="Z166" s="225" t="s">
        <v>679</v>
      </c>
      <c r="AA166" s="224"/>
      <c r="AB166" s="226"/>
      <c r="AC166" s="224"/>
      <c r="AD166" s="226"/>
      <c r="AE166" s="227" t="s">
        <v>682</v>
      </c>
      <c r="AF166" s="235"/>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c r="BN166" s="223"/>
      <c r="BO166" s="223"/>
      <c r="BP166" s="223"/>
      <c r="BQ166" s="223"/>
      <c r="BR166" s="532"/>
    </row>
    <row r="167" spans="1:70" ht="27" customHeight="1" x14ac:dyDescent="0.3">
      <c r="A167" s="4"/>
      <c r="B167" s="417" t="s">
        <v>206</v>
      </c>
      <c r="C167" s="417"/>
      <c r="D167" s="417"/>
      <c r="E167" s="417"/>
      <c r="F167" s="417"/>
      <c r="G167" s="417"/>
      <c r="H167" s="417"/>
      <c r="I167" s="417"/>
      <c r="J167" s="417"/>
      <c r="K167" s="417"/>
      <c r="L167" s="417"/>
      <c r="M167" s="157">
        <v>442</v>
      </c>
      <c r="N167" s="91">
        <f>Computation!N167</f>
        <v>0</v>
      </c>
      <c r="O167" s="242"/>
      <c r="P167" s="288"/>
      <c r="Q167" s="288"/>
      <c r="R167" s="288"/>
      <c r="S167" s="288"/>
      <c r="T167" s="288"/>
      <c r="U167" s="288"/>
      <c r="V167" s="223"/>
      <c r="W167" s="223"/>
      <c r="X167" s="224"/>
      <c r="Y167" s="224"/>
      <c r="Z167" s="225" t="s">
        <v>681</v>
      </c>
      <c r="AA167" s="224"/>
      <c r="AB167" s="226"/>
      <c r="AC167" s="224"/>
      <c r="AD167" s="226"/>
      <c r="AE167" s="227" t="s">
        <v>684</v>
      </c>
      <c r="AF167" s="235"/>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223"/>
      <c r="BK167" s="223"/>
      <c r="BL167" s="223"/>
      <c r="BM167" s="223"/>
      <c r="BN167" s="223"/>
      <c r="BO167" s="223"/>
      <c r="BP167" s="223"/>
      <c r="BQ167" s="223"/>
      <c r="BR167" s="532"/>
    </row>
    <row r="168" spans="1:70" ht="27" customHeight="1" x14ac:dyDescent="0.3">
      <c r="A168" s="4"/>
      <c r="B168" s="417" t="s">
        <v>1039</v>
      </c>
      <c r="C168" s="417"/>
      <c r="D168" s="417"/>
      <c r="E168" s="417"/>
      <c r="F168" s="417"/>
      <c r="G168" s="417"/>
      <c r="H168" s="417"/>
      <c r="I168" s="417"/>
      <c r="J168" s="417"/>
      <c r="K168" s="417"/>
      <c r="L168" s="417"/>
      <c r="M168" s="157">
        <v>446</v>
      </c>
      <c r="N168" s="91">
        <f>Computation!N168</f>
        <v>0</v>
      </c>
      <c r="O168" s="242"/>
      <c r="P168" s="288"/>
      <c r="Q168" s="288"/>
      <c r="R168" s="288"/>
      <c r="S168" s="288"/>
      <c r="T168" s="288"/>
      <c r="U168" s="288"/>
      <c r="V168" s="223"/>
      <c r="W168" s="223"/>
      <c r="X168" s="224"/>
      <c r="Y168" s="224"/>
      <c r="Z168" s="225" t="s">
        <v>683</v>
      </c>
      <c r="AA168" s="224"/>
      <c r="AB168" s="226"/>
      <c r="AC168" s="224"/>
      <c r="AD168" s="226"/>
      <c r="AE168" s="227" t="s">
        <v>686</v>
      </c>
      <c r="AF168" s="235"/>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223"/>
      <c r="BK168" s="223"/>
      <c r="BL168" s="223"/>
      <c r="BM168" s="223"/>
      <c r="BN168" s="223"/>
      <c r="BO168" s="223"/>
      <c r="BP168" s="223"/>
      <c r="BQ168" s="223"/>
      <c r="BR168" s="532"/>
    </row>
    <row r="169" spans="1:70" ht="27" customHeight="1" x14ac:dyDescent="0.3">
      <c r="A169" s="4"/>
      <c r="B169" s="417" t="s">
        <v>1040</v>
      </c>
      <c r="C169" s="417"/>
      <c r="D169" s="417"/>
      <c r="E169" s="417"/>
      <c r="F169" s="417"/>
      <c r="G169" s="417"/>
      <c r="H169" s="417"/>
      <c r="I169" s="417"/>
      <c r="J169" s="417"/>
      <c r="K169" s="417"/>
      <c r="L169" s="417"/>
      <c r="M169" s="157">
        <v>448</v>
      </c>
      <c r="N169" s="91">
        <f>Computation!N169</f>
        <v>0</v>
      </c>
      <c r="O169" s="242"/>
      <c r="P169" s="288"/>
      <c r="Q169" s="288"/>
      <c r="R169" s="288"/>
      <c r="S169" s="288"/>
      <c r="T169" s="288"/>
      <c r="U169" s="288"/>
      <c r="V169" s="223"/>
      <c r="W169" s="223"/>
      <c r="X169" s="224"/>
      <c r="Y169" s="224"/>
      <c r="Z169" s="225" t="s">
        <v>685</v>
      </c>
      <c r="AA169" s="224"/>
      <c r="AB169" s="226"/>
      <c r="AC169" s="224"/>
      <c r="AD169" s="226"/>
      <c r="AE169" s="227" t="s">
        <v>688</v>
      </c>
      <c r="AF169" s="235"/>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23"/>
      <c r="BJ169" s="223"/>
      <c r="BK169" s="223"/>
      <c r="BL169" s="223"/>
      <c r="BM169" s="223"/>
      <c r="BN169" s="223"/>
      <c r="BO169" s="223"/>
      <c r="BP169" s="223"/>
      <c r="BQ169" s="223"/>
      <c r="BR169" s="532"/>
    </row>
    <row r="170" spans="1:70" ht="27" customHeight="1" x14ac:dyDescent="0.3">
      <c r="A170" s="4"/>
      <c r="B170" s="417" t="s">
        <v>1052</v>
      </c>
      <c r="C170" s="417"/>
      <c r="D170" s="417"/>
      <c r="E170" s="417"/>
      <c r="F170" s="417"/>
      <c r="G170" s="417"/>
      <c r="H170" s="417"/>
      <c r="I170" s="417"/>
      <c r="J170" s="417"/>
      <c r="K170" s="417"/>
      <c r="L170" s="417"/>
      <c r="M170" s="146">
        <v>450</v>
      </c>
      <c r="N170" s="91">
        <f>Computation!N170</f>
        <v>0</v>
      </c>
      <c r="O170" s="242"/>
      <c r="P170" s="288"/>
      <c r="Q170" s="288"/>
      <c r="R170" s="288"/>
      <c r="S170" s="288"/>
      <c r="T170" s="288"/>
      <c r="U170" s="288"/>
      <c r="V170" s="223"/>
      <c r="W170" s="223"/>
      <c r="X170" s="224"/>
      <c r="Y170" s="224"/>
      <c r="Z170" s="225" t="s">
        <v>687</v>
      </c>
      <c r="AA170" s="224"/>
      <c r="AB170" s="226"/>
      <c r="AC170" s="224"/>
      <c r="AD170" s="226"/>
      <c r="AE170" s="227" t="s">
        <v>690</v>
      </c>
      <c r="AF170" s="235"/>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223"/>
      <c r="BK170" s="223"/>
      <c r="BL170" s="223"/>
      <c r="BM170" s="223"/>
      <c r="BN170" s="223"/>
      <c r="BO170" s="223"/>
      <c r="BP170" s="223"/>
      <c r="BQ170" s="223"/>
      <c r="BR170" s="532"/>
    </row>
    <row r="171" spans="1:70" ht="27" customHeight="1" x14ac:dyDescent="0.3">
      <c r="A171" s="4"/>
      <c r="B171" s="417" t="s">
        <v>1070</v>
      </c>
      <c r="C171" s="417"/>
      <c r="D171" s="417"/>
      <c r="E171" s="417"/>
      <c r="F171" s="417"/>
      <c r="G171" s="417"/>
      <c r="H171" s="417"/>
      <c r="I171" s="417"/>
      <c r="J171" s="417"/>
      <c r="K171" s="417"/>
      <c r="L171" s="417"/>
      <c r="M171" s="146">
        <v>452</v>
      </c>
      <c r="N171" s="91">
        <f>Computation!N171</f>
        <v>0</v>
      </c>
      <c r="O171" s="242"/>
      <c r="P171" s="288"/>
      <c r="Q171" s="288"/>
      <c r="R171" s="288"/>
      <c r="S171" s="288"/>
      <c r="T171" s="288"/>
      <c r="U171" s="288"/>
      <c r="V171" s="223"/>
      <c r="W171" s="223"/>
      <c r="X171" s="224"/>
      <c r="Y171" s="224"/>
      <c r="Z171" s="225" t="s">
        <v>689</v>
      </c>
      <c r="AA171" s="224"/>
      <c r="AB171" s="226"/>
      <c r="AC171" s="224"/>
      <c r="AD171" s="226"/>
      <c r="AE171" s="227" t="s">
        <v>692</v>
      </c>
      <c r="AF171" s="235"/>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223"/>
      <c r="BK171" s="223"/>
      <c r="BL171" s="223"/>
      <c r="BM171" s="223"/>
      <c r="BN171" s="223"/>
      <c r="BO171" s="223"/>
      <c r="BP171" s="223"/>
      <c r="BQ171" s="223"/>
      <c r="BR171" s="532"/>
    </row>
    <row r="172" spans="1:70" ht="27" customHeight="1" x14ac:dyDescent="0.3">
      <c r="A172" s="4"/>
      <c r="B172" s="417" t="s">
        <v>1053</v>
      </c>
      <c r="C172" s="417"/>
      <c r="D172" s="417"/>
      <c r="E172" s="417"/>
      <c r="F172" s="417"/>
      <c r="G172" s="417"/>
      <c r="H172" s="417"/>
      <c r="I172" s="417"/>
      <c r="J172" s="417"/>
      <c r="K172" s="417"/>
      <c r="L172" s="417"/>
      <c r="M172" s="157">
        <v>454</v>
      </c>
      <c r="N172" s="91">
        <f>Computation!N172</f>
        <v>0</v>
      </c>
      <c r="O172" s="242"/>
      <c r="P172" s="288"/>
      <c r="Q172" s="288"/>
      <c r="R172" s="288"/>
      <c r="S172" s="288"/>
      <c r="T172" s="288"/>
      <c r="U172" s="288"/>
      <c r="V172" s="223"/>
      <c r="W172" s="223"/>
      <c r="X172" s="224"/>
      <c r="Y172" s="224"/>
      <c r="Z172" s="225" t="s">
        <v>691</v>
      </c>
      <c r="AA172" s="224"/>
      <c r="AB172" s="226"/>
      <c r="AC172" s="224"/>
      <c r="AD172" s="226"/>
      <c r="AE172" s="227" t="s">
        <v>694</v>
      </c>
      <c r="AF172" s="235"/>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223"/>
      <c r="BK172" s="223"/>
      <c r="BL172" s="223"/>
      <c r="BM172" s="223"/>
      <c r="BN172" s="223"/>
      <c r="BO172" s="223"/>
      <c r="BP172" s="223"/>
      <c r="BQ172" s="223"/>
      <c r="BR172" s="532"/>
    </row>
    <row r="173" spans="1:70" ht="27" customHeight="1" x14ac:dyDescent="0.3">
      <c r="A173" s="4"/>
      <c r="B173" s="417" t="s">
        <v>4</v>
      </c>
      <c r="C173" s="417"/>
      <c r="D173" s="417"/>
      <c r="E173" s="417"/>
      <c r="F173" s="417"/>
      <c r="G173" s="417"/>
      <c r="H173" s="417"/>
      <c r="I173" s="417"/>
      <c r="J173" s="417"/>
      <c r="K173" s="417"/>
      <c r="L173" s="417"/>
      <c r="M173" s="157">
        <v>456</v>
      </c>
      <c r="N173" s="91">
        <f>Computation!N173</f>
        <v>0</v>
      </c>
      <c r="O173" s="242"/>
      <c r="P173" s="288"/>
      <c r="Q173" s="288"/>
      <c r="R173" s="288"/>
      <c r="S173" s="288"/>
      <c r="T173" s="288"/>
      <c r="U173" s="288"/>
      <c r="V173" s="223"/>
      <c r="W173" s="223"/>
      <c r="X173" s="224"/>
      <c r="Y173" s="224"/>
      <c r="Z173" s="225" t="s">
        <v>693</v>
      </c>
      <c r="AA173" s="224"/>
      <c r="AB173" s="226"/>
      <c r="AC173" s="224"/>
      <c r="AD173" s="226"/>
      <c r="AE173" s="227" t="s">
        <v>696</v>
      </c>
      <c r="AF173" s="235"/>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23"/>
      <c r="BJ173" s="223"/>
      <c r="BK173" s="223"/>
      <c r="BL173" s="223"/>
      <c r="BM173" s="223"/>
      <c r="BN173" s="223"/>
      <c r="BO173" s="223"/>
      <c r="BP173" s="223"/>
      <c r="BQ173" s="223"/>
      <c r="BR173" s="532"/>
    </row>
    <row r="174" spans="1:70" ht="27" customHeight="1" x14ac:dyDescent="0.3">
      <c r="A174" s="4"/>
      <c r="B174" s="417" t="str">
        <f>Computation!B174:L174</f>
        <v>Net Consolidation Tax Payable</v>
      </c>
      <c r="C174" s="417"/>
      <c r="D174" s="417"/>
      <c r="E174" s="417"/>
      <c r="F174" s="417"/>
      <c r="G174" s="417"/>
      <c r="H174" s="417"/>
      <c r="I174" s="417"/>
      <c r="J174" s="417"/>
      <c r="K174" s="417"/>
      <c r="L174" s="417"/>
      <c r="M174" s="157">
        <v>458</v>
      </c>
      <c r="N174" s="91">
        <f>Computation!N174</f>
        <v>0</v>
      </c>
      <c r="O174" s="242"/>
      <c r="P174" s="288"/>
      <c r="Q174" s="288"/>
      <c r="R174" s="288"/>
      <c r="S174" s="288"/>
      <c r="T174" s="288"/>
      <c r="U174" s="288"/>
      <c r="V174" s="223"/>
      <c r="W174" s="223"/>
      <c r="X174" s="224"/>
      <c r="Y174" s="224"/>
      <c r="Z174" s="225" t="s">
        <v>695</v>
      </c>
      <c r="AA174" s="224"/>
      <c r="AB174" s="226"/>
      <c r="AC174" s="224"/>
      <c r="AD174" s="226"/>
      <c r="AE174" s="227" t="s">
        <v>698</v>
      </c>
      <c r="AF174" s="235"/>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3"/>
      <c r="BQ174" s="223"/>
      <c r="BR174" s="532"/>
    </row>
    <row r="175" spans="1:70" ht="27" customHeight="1" x14ac:dyDescent="0.3">
      <c r="A175" s="4"/>
      <c r="B175" s="417" t="s">
        <v>909</v>
      </c>
      <c r="C175" s="417"/>
      <c r="D175" s="417"/>
      <c r="E175" s="417"/>
      <c r="F175" s="417"/>
      <c r="G175" s="417"/>
      <c r="H175" s="417"/>
      <c r="I175" s="417"/>
      <c r="J175" s="417"/>
      <c r="K175" s="417"/>
      <c r="L175" s="417"/>
      <c r="M175" s="146">
        <v>460</v>
      </c>
      <c r="N175" s="91">
        <f>Computation!N175</f>
        <v>0</v>
      </c>
      <c r="O175" s="242"/>
      <c r="P175" s="288"/>
      <c r="Q175" s="288"/>
      <c r="R175" s="288"/>
      <c r="S175" s="288"/>
      <c r="T175" s="288"/>
      <c r="U175" s="288"/>
      <c r="V175" s="223"/>
      <c r="W175" s="223"/>
      <c r="X175" s="224"/>
      <c r="Y175" s="224"/>
      <c r="Z175" s="225" t="s">
        <v>697</v>
      </c>
      <c r="AA175" s="224"/>
      <c r="AB175" s="226"/>
      <c r="AC175" s="224"/>
      <c r="AD175" s="226"/>
      <c r="AE175" s="227" t="s">
        <v>700</v>
      </c>
      <c r="AF175" s="235"/>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3"/>
      <c r="BE175" s="223"/>
      <c r="BF175" s="223"/>
      <c r="BG175" s="223"/>
      <c r="BH175" s="223"/>
      <c r="BI175" s="223"/>
      <c r="BJ175" s="223"/>
      <c r="BK175" s="223"/>
      <c r="BL175" s="223"/>
      <c r="BM175" s="223"/>
      <c r="BN175" s="223"/>
      <c r="BO175" s="223"/>
      <c r="BP175" s="223"/>
      <c r="BQ175" s="223"/>
      <c r="BR175" s="532"/>
    </row>
    <row r="176" spans="1:70" ht="27" customHeight="1" x14ac:dyDescent="0.3">
      <c r="A176" s="4"/>
      <c r="B176" s="417" t="str">
        <f>Computation!B176:L176</f>
        <v>Estimated Income Tax Refundable</v>
      </c>
      <c r="C176" s="417"/>
      <c r="D176" s="417"/>
      <c r="E176" s="417"/>
      <c r="F176" s="417"/>
      <c r="G176" s="417"/>
      <c r="H176" s="417"/>
      <c r="I176" s="417"/>
      <c r="J176" s="417"/>
      <c r="K176" s="417"/>
      <c r="L176" s="417"/>
      <c r="M176" s="146">
        <v>462</v>
      </c>
      <c r="N176" s="91">
        <f>Computation!N176</f>
        <v>0</v>
      </c>
      <c r="O176" s="242"/>
      <c r="P176" s="288"/>
      <c r="Q176" s="288"/>
      <c r="R176" s="288"/>
      <c r="S176" s="288"/>
      <c r="T176" s="288"/>
      <c r="U176" s="288"/>
      <c r="V176" s="223"/>
      <c r="W176" s="223"/>
      <c r="X176" s="224"/>
      <c r="Y176" s="224"/>
      <c r="Z176" s="225" t="s">
        <v>699</v>
      </c>
      <c r="AA176" s="224"/>
      <c r="AB176" s="226"/>
      <c r="AC176" s="224"/>
      <c r="AD176" s="226"/>
      <c r="AE176" s="227" t="s">
        <v>702</v>
      </c>
      <c r="AF176" s="235"/>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223"/>
      <c r="BK176" s="223"/>
      <c r="BL176" s="223"/>
      <c r="BM176" s="223"/>
      <c r="BN176" s="223"/>
      <c r="BO176" s="223"/>
      <c r="BP176" s="223"/>
      <c r="BQ176" s="223"/>
      <c r="BR176" s="532"/>
    </row>
    <row r="177" spans="1:70" ht="27" customHeight="1" x14ac:dyDescent="0.3">
      <c r="A177" s="4"/>
      <c r="B177" s="417" t="str">
        <f>Computation!B177:L177</f>
        <v>Consolidation Tax Refundable</v>
      </c>
      <c r="C177" s="417"/>
      <c r="D177" s="417"/>
      <c r="E177" s="417"/>
      <c r="F177" s="417"/>
      <c r="G177" s="417"/>
      <c r="H177" s="417"/>
      <c r="I177" s="417"/>
      <c r="J177" s="417"/>
      <c r="K177" s="417"/>
      <c r="L177" s="417"/>
      <c r="M177" s="146">
        <v>464</v>
      </c>
      <c r="N177" s="91">
        <f>Computation!N177</f>
        <v>0</v>
      </c>
      <c r="O177" s="242"/>
      <c r="P177" s="288"/>
      <c r="Q177" s="288"/>
      <c r="R177" s="288"/>
      <c r="S177" s="288"/>
      <c r="T177" s="288"/>
      <c r="U177" s="288"/>
      <c r="V177" s="223"/>
      <c r="W177" s="223"/>
      <c r="X177" s="224"/>
      <c r="Y177" s="224"/>
      <c r="Z177" s="225" t="s">
        <v>701</v>
      </c>
      <c r="AA177" s="224"/>
      <c r="AB177" s="226"/>
      <c r="AC177" s="224"/>
      <c r="AD177" s="226"/>
      <c r="AE177" s="227" t="s">
        <v>704</v>
      </c>
      <c r="AF177" s="235"/>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223"/>
      <c r="BK177" s="223"/>
      <c r="BL177" s="223"/>
      <c r="BM177" s="223"/>
      <c r="BN177" s="223"/>
      <c r="BO177" s="223"/>
      <c r="BP177" s="223"/>
      <c r="BQ177" s="223"/>
      <c r="BR177" s="532"/>
    </row>
    <row r="178" spans="1:70" ht="27" customHeight="1" x14ac:dyDescent="0.3">
      <c r="A178" s="4"/>
      <c r="B178" s="417" t="str">
        <f>Computation!B178:L178</f>
        <v>Net Amount Refundable</v>
      </c>
      <c r="C178" s="417"/>
      <c r="D178" s="417"/>
      <c r="E178" s="417"/>
      <c r="F178" s="417"/>
      <c r="G178" s="417"/>
      <c r="H178" s="417"/>
      <c r="I178" s="417"/>
      <c r="J178" s="417"/>
      <c r="K178" s="417"/>
      <c r="L178" s="417"/>
      <c r="M178" s="146">
        <v>466</v>
      </c>
      <c r="N178" s="158">
        <f>Computation!N178</f>
        <v>0</v>
      </c>
      <c r="O178" s="242"/>
      <c r="P178" s="288"/>
      <c r="Q178" s="288"/>
      <c r="R178" s="288"/>
      <c r="S178" s="288"/>
      <c r="T178" s="288"/>
      <c r="U178" s="288"/>
      <c r="V178" s="223"/>
      <c r="W178" s="223"/>
      <c r="X178" s="224"/>
      <c r="Y178" s="224"/>
      <c r="Z178" s="225" t="s">
        <v>703</v>
      </c>
      <c r="AA178" s="224"/>
      <c r="AB178" s="226"/>
      <c r="AC178" s="224"/>
      <c r="AD178" s="226"/>
      <c r="AE178" s="227" t="s">
        <v>706</v>
      </c>
      <c r="AF178" s="235"/>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223"/>
      <c r="BK178" s="223"/>
      <c r="BL178" s="223"/>
      <c r="BM178" s="223"/>
      <c r="BN178" s="223"/>
      <c r="BO178" s="223"/>
      <c r="BP178" s="223"/>
      <c r="BQ178" s="223"/>
      <c r="BR178" s="532"/>
    </row>
    <row r="179" spans="1:70" ht="27" customHeight="1" x14ac:dyDescent="0.3">
      <c r="A179" s="4"/>
      <c r="B179" s="417" t="str">
        <f>Computation!B179:L179</f>
        <v>Balance Due</v>
      </c>
      <c r="C179" s="417"/>
      <c r="D179" s="417"/>
      <c r="E179" s="417"/>
      <c r="F179" s="417"/>
      <c r="G179" s="417"/>
      <c r="H179" s="417"/>
      <c r="I179" s="417"/>
      <c r="J179" s="417"/>
      <c r="K179" s="417"/>
      <c r="L179" s="417"/>
      <c r="M179" s="146">
        <v>470</v>
      </c>
      <c r="N179" s="91">
        <f>Computation!N179</f>
        <v>0</v>
      </c>
      <c r="O179" s="242"/>
      <c r="P179" s="288"/>
      <c r="Q179" s="288"/>
      <c r="R179" s="288"/>
      <c r="S179" s="288"/>
      <c r="T179" s="288"/>
      <c r="U179" s="288"/>
      <c r="V179" s="223"/>
      <c r="W179" s="223"/>
      <c r="X179" s="224"/>
      <c r="Y179" s="224"/>
      <c r="Z179" s="225" t="s">
        <v>705</v>
      </c>
      <c r="AA179" s="224"/>
      <c r="AB179" s="226"/>
      <c r="AC179" s="224"/>
      <c r="AD179" s="226"/>
      <c r="AE179" s="227" t="s">
        <v>708</v>
      </c>
      <c r="AF179" s="235"/>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223"/>
      <c r="BM179" s="223"/>
      <c r="BN179" s="223"/>
      <c r="BO179" s="223"/>
      <c r="BP179" s="223"/>
      <c r="BQ179" s="223"/>
      <c r="BR179" s="532"/>
    </row>
    <row r="180" spans="1:70" ht="27" customHeight="1" x14ac:dyDescent="0.3">
      <c r="A180" s="4"/>
      <c r="B180" s="417" t="s">
        <v>335</v>
      </c>
      <c r="C180" s="417"/>
      <c r="D180" s="417"/>
      <c r="E180" s="417"/>
      <c r="F180" s="417"/>
      <c r="G180" s="417"/>
      <c r="H180" s="417"/>
      <c r="I180" s="417"/>
      <c r="J180" s="417"/>
      <c r="K180" s="417"/>
      <c r="L180" s="417"/>
      <c r="M180" s="146">
        <v>484</v>
      </c>
      <c r="N180" s="91">
        <f>Computation!N180</f>
        <v>0</v>
      </c>
      <c r="O180" s="242"/>
      <c r="P180" s="288"/>
      <c r="Q180" s="288"/>
      <c r="R180" s="288"/>
      <c r="S180" s="288"/>
      <c r="T180" s="288"/>
      <c r="U180" s="288"/>
      <c r="V180" s="223"/>
      <c r="W180" s="223"/>
      <c r="X180" s="224"/>
      <c r="Y180" s="224"/>
      <c r="Z180" s="225" t="s">
        <v>707</v>
      </c>
      <c r="AA180" s="224"/>
      <c r="AB180" s="226"/>
      <c r="AC180" s="224"/>
      <c r="AD180" s="226"/>
      <c r="AE180" s="227" t="s">
        <v>710</v>
      </c>
      <c r="AF180" s="235"/>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223"/>
      <c r="BK180" s="223"/>
      <c r="BL180" s="223"/>
      <c r="BM180" s="223"/>
      <c r="BN180" s="223"/>
      <c r="BO180" s="223"/>
      <c r="BP180" s="223"/>
      <c r="BQ180" s="223"/>
      <c r="BR180" s="532"/>
    </row>
    <row r="181" spans="1:70" ht="27" customHeight="1" x14ac:dyDescent="0.3">
      <c r="A181" s="4"/>
      <c r="B181" s="417" t="s">
        <v>222</v>
      </c>
      <c r="C181" s="417"/>
      <c r="D181" s="417"/>
      <c r="E181" s="417"/>
      <c r="F181" s="417"/>
      <c r="G181" s="417"/>
      <c r="H181" s="417"/>
      <c r="I181" s="417"/>
      <c r="J181" s="417"/>
      <c r="K181" s="417"/>
      <c r="L181" s="417"/>
      <c r="M181" s="496" t="s">
        <v>919</v>
      </c>
      <c r="N181" s="496"/>
      <c r="O181" s="242"/>
      <c r="P181" s="288"/>
      <c r="Q181" s="288"/>
      <c r="R181" s="288"/>
      <c r="S181" s="288"/>
      <c r="T181" s="288"/>
      <c r="U181" s="288"/>
      <c r="V181" s="223"/>
      <c r="W181" s="223"/>
      <c r="X181" s="224"/>
      <c r="Y181" s="224"/>
      <c r="Z181" s="225" t="s">
        <v>709</v>
      </c>
      <c r="AA181" s="224"/>
      <c r="AB181" s="226"/>
      <c r="AC181" s="224"/>
      <c r="AD181" s="226"/>
      <c r="AE181" s="227" t="s">
        <v>712</v>
      </c>
      <c r="AF181" s="235"/>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223"/>
      <c r="BK181" s="223"/>
      <c r="BL181" s="223"/>
      <c r="BM181" s="223"/>
      <c r="BN181" s="223"/>
      <c r="BO181" s="223"/>
      <c r="BP181" s="223"/>
      <c r="BQ181" s="223"/>
      <c r="BR181" s="532"/>
    </row>
    <row r="182" spans="1:70" ht="27" customHeight="1" x14ac:dyDescent="0.3">
      <c r="A182" s="4"/>
      <c r="B182" s="417" t="s">
        <v>336</v>
      </c>
      <c r="C182" s="417"/>
      <c r="D182" s="417"/>
      <c r="E182" s="423" t="s">
        <v>224</v>
      </c>
      <c r="F182" s="423"/>
      <c r="G182" s="423"/>
      <c r="H182" s="423"/>
      <c r="I182" s="423"/>
      <c r="J182" s="423"/>
      <c r="K182" s="423"/>
      <c r="L182" s="423"/>
      <c r="M182" s="496"/>
      <c r="N182" s="496"/>
      <c r="O182" s="242"/>
      <c r="P182" s="288"/>
      <c r="Q182" s="288"/>
      <c r="R182" s="288"/>
      <c r="S182" s="288"/>
      <c r="T182" s="288"/>
      <c r="U182" s="288"/>
      <c r="V182" s="241"/>
      <c r="W182" s="223"/>
      <c r="X182" s="224"/>
      <c r="Y182" s="224"/>
      <c r="Z182" s="225" t="s">
        <v>711</v>
      </c>
      <c r="AA182" s="224"/>
      <c r="AB182" s="226"/>
      <c r="AC182" s="224"/>
      <c r="AD182" s="226"/>
      <c r="AE182" s="227" t="s">
        <v>714</v>
      </c>
      <c r="AF182" s="235"/>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223"/>
      <c r="BK182" s="223"/>
      <c r="BL182" s="223"/>
      <c r="BM182" s="223"/>
      <c r="BN182" s="223"/>
      <c r="BO182" s="223"/>
      <c r="BP182" s="223"/>
      <c r="BQ182" s="223"/>
      <c r="BR182" s="532"/>
    </row>
    <row r="183" spans="1:70" ht="27" customHeight="1" x14ac:dyDescent="0.3">
      <c r="A183" s="4"/>
      <c r="B183" s="418" t="s">
        <v>221</v>
      </c>
      <c r="C183" s="418"/>
      <c r="D183" s="418"/>
      <c r="E183" s="423"/>
      <c r="F183" s="423"/>
      <c r="G183" s="423"/>
      <c r="H183" s="423"/>
      <c r="I183" s="423"/>
      <c r="J183" s="423"/>
      <c r="K183" s="423"/>
      <c r="L183" s="423"/>
      <c r="M183" s="496"/>
      <c r="N183" s="496"/>
      <c r="O183" s="242"/>
      <c r="P183" s="288"/>
      <c r="Q183" s="288"/>
      <c r="R183" s="288"/>
      <c r="S183" s="288"/>
      <c r="T183" s="288"/>
      <c r="U183" s="288"/>
      <c r="V183" s="223"/>
      <c r="W183" s="223"/>
      <c r="X183" s="224"/>
      <c r="Y183" s="224"/>
      <c r="Z183" s="225" t="s">
        <v>713</v>
      </c>
      <c r="AA183" s="224"/>
      <c r="AB183" s="226"/>
      <c r="AC183" s="224"/>
      <c r="AD183" s="226"/>
      <c r="AE183" s="227" t="s">
        <v>716</v>
      </c>
      <c r="AF183" s="235"/>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223"/>
      <c r="BK183" s="223"/>
      <c r="BL183" s="223"/>
      <c r="BM183" s="223"/>
      <c r="BN183" s="223"/>
      <c r="BO183" s="223"/>
      <c r="BP183" s="223"/>
      <c r="BQ183" s="223"/>
      <c r="BR183" s="532"/>
    </row>
    <row r="184" spans="1:70" ht="27" customHeight="1" x14ac:dyDescent="0.3">
      <c r="A184" s="4"/>
      <c r="B184" s="419" t="s">
        <v>28</v>
      </c>
      <c r="C184" s="419"/>
      <c r="D184" s="419"/>
      <c r="E184" s="419"/>
      <c r="F184" s="419"/>
      <c r="G184" s="419"/>
      <c r="H184" s="419"/>
      <c r="I184" s="419"/>
      <c r="J184" s="419"/>
      <c r="K184" s="419"/>
      <c r="L184" s="419"/>
      <c r="M184" s="419"/>
      <c r="N184" s="419"/>
      <c r="O184" s="242"/>
      <c r="P184" s="288"/>
      <c r="Q184" s="288"/>
      <c r="R184" s="288"/>
      <c r="S184" s="288"/>
      <c r="T184" s="288"/>
      <c r="U184" s="288"/>
      <c r="V184" s="223"/>
      <c r="W184" s="223"/>
      <c r="X184" s="224"/>
      <c r="Y184" s="224"/>
      <c r="Z184" s="225" t="s">
        <v>715</v>
      </c>
      <c r="AA184" s="224"/>
      <c r="AB184" s="226"/>
      <c r="AC184" s="224"/>
      <c r="AD184" s="226"/>
      <c r="AE184" s="227" t="s">
        <v>717</v>
      </c>
      <c r="AF184" s="235"/>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223"/>
      <c r="BK184" s="223"/>
      <c r="BL184" s="223"/>
      <c r="BM184" s="223"/>
      <c r="BN184" s="223"/>
      <c r="BO184" s="223"/>
      <c r="BP184" s="223"/>
      <c r="BQ184" s="223"/>
      <c r="BR184" s="532"/>
    </row>
    <row r="185" spans="1:70" ht="27" hidden="1" customHeight="1" x14ac:dyDescent="0.3">
      <c r="A185" s="4"/>
      <c r="B185" s="497" t="s">
        <v>208</v>
      </c>
      <c r="C185" s="497"/>
      <c r="D185" s="497"/>
      <c r="E185" s="497"/>
      <c r="F185" s="497"/>
      <c r="G185" s="497"/>
      <c r="H185" s="497"/>
      <c r="I185" s="497"/>
      <c r="J185" s="497"/>
      <c r="K185" s="497"/>
      <c r="L185" s="497"/>
      <c r="M185" s="159">
        <v>500</v>
      </c>
      <c r="N185" s="91">
        <f>Computation!N186</f>
        <v>0</v>
      </c>
      <c r="O185" s="242"/>
      <c r="P185" s="288"/>
      <c r="Q185" s="288"/>
      <c r="R185" s="288"/>
      <c r="S185" s="288"/>
      <c r="T185" s="288"/>
      <c r="U185" s="288"/>
      <c r="V185" s="223"/>
      <c r="W185" s="223"/>
      <c r="X185" s="224"/>
      <c r="Y185" s="224"/>
      <c r="Z185" s="225" t="s">
        <v>718</v>
      </c>
      <c r="AA185" s="224"/>
      <c r="AB185" s="226"/>
      <c r="AC185" s="224"/>
      <c r="AD185" s="226"/>
      <c r="AE185" s="227" t="s">
        <v>720</v>
      </c>
      <c r="AF185" s="235"/>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23"/>
      <c r="BJ185" s="223"/>
      <c r="BK185" s="223"/>
      <c r="BL185" s="223"/>
      <c r="BM185" s="223"/>
      <c r="BN185" s="223"/>
      <c r="BO185" s="223"/>
      <c r="BP185" s="223"/>
      <c r="BQ185" s="223"/>
      <c r="BR185" s="532"/>
    </row>
    <row r="186" spans="1:70" ht="27" hidden="1" customHeight="1" x14ac:dyDescent="0.3">
      <c r="A186" s="4"/>
      <c r="B186" s="497" t="s">
        <v>209</v>
      </c>
      <c r="C186" s="497"/>
      <c r="D186" s="497"/>
      <c r="E186" s="497"/>
      <c r="F186" s="497"/>
      <c r="G186" s="497"/>
      <c r="H186" s="497"/>
      <c r="I186" s="497"/>
      <c r="J186" s="497"/>
      <c r="K186" s="497"/>
      <c r="L186" s="497"/>
      <c r="M186" s="159">
        <v>501</v>
      </c>
      <c r="N186" s="91">
        <f>Computation!N187</f>
        <v>0</v>
      </c>
      <c r="O186" s="242"/>
      <c r="P186" s="288"/>
      <c r="Q186" s="288"/>
      <c r="R186" s="288"/>
      <c r="S186" s="288"/>
      <c r="T186" s="288"/>
      <c r="U186" s="288"/>
      <c r="V186" s="223"/>
      <c r="W186" s="223"/>
      <c r="X186" s="224"/>
      <c r="Y186" s="224"/>
      <c r="Z186" s="225" t="s">
        <v>719</v>
      </c>
      <c r="AA186" s="224"/>
      <c r="AB186" s="226"/>
      <c r="AC186" s="224"/>
      <c r="AD186" s="226"/>
      <c r="AE186" s="227" t="s">
        <v>722</v>
      </c>
      <c r="AF186" s="235"/>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23"/>
      <c r="BJ186" s="223"/>
      <c r="BK186" s="223"/>
      <c r="BL186" s="223"/>
      <c r="BM186" s="223"/>
      <c r="BN186" s="223"/>
      <c r="BO186" s="223"/>
      <c r="BP186" s="223"/>
      <c r="BQ186" s="223"/>
      <c r="BR186" s="532"/>
    </row>
    <row r="187" spans="1:70" ht="27" hidden="1" customHeight="1" x14ac:dyDescent="0.3">
      <c r="A187" s="4"/>
      <c r="B187" s="497" t="s">
        <v>212</v>
      </c>
      <c r="C187" s="497"/>
      <c r="D187" s="497"/>
      <c r="E187" s="497"/>
      <c r="F187" s="497"/>
      <c r="G187" s="497"/>
      <c r="H187" s="497"/>
      <c r="I187" s="497"/>
      <c r="J187" s="497"/>
      <c r="K187" s="497"/>
      <c r="L187" s="497"/>
      <c r="M187" s="159">
        <v>502</v>
      </c>
      <c r="N187" s="91">
        <f>Computation!N188</f>
        <v>0</v>
      </c>
      <c r="O187" s="242"/>
      <c r="P187" s="288"/>
      <c r="Q187" s="288"/>
      <c r="R187" s="288"/>
      <c r="S187" s="288"/>
      <c r="T187" s="288"/>
      <c r="U187" s="288"/>
      <c r="V187" s="223"/>
      <c r="W187" s="223"/>
      <c r="X187" s="224"/>
      <c r="Y187" s="224"/>
      <c r="Z187" s="225" t="s">
        <v>721</v>
      </c>
      <c r="AA187" s="224"/>
      <c r="AB187" s="226"/>
      <c r="AC187" s="224"/>
      <c r="AD187" s="226"/>
      <c r="AE187" s="227" t="s">
        <v>724</v>
      </c>
      <c r="AF187" s="235"/>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223"/>
      <c r="BK187" s="223"/>
      <c r="BL187" s="223"/>
      <c r="BM187" s="223"/>
      <c r="BN187" s="223"/>
      <c r="BO187" s="223"/>
      <c r="BP187" s="223"/>
      <c r="BQ187" s="223"/>
      <c r="BR187" s="532"/>
    </row>
    <row r="188" spans="1:70" ht="27" customHeight="1" x14ac:dyDescent="0.3">
      <c r="A188" s="4"/>
      <c r="B188" s="497" t="s">
        <v>210</v>
      </c>
      <c r="C188" s="497"/>
      <c r="D188" s="497"/>
      <c r="E188" s="497"/>
      <c r="F188" s="497"/>
      <c r="G188" s="497"/>
      <c r="H188" s="497"/>
      <c r="I188" s="497"/>
      <c r="J188" s="497"/>
      <c r="K188" s="497"/>
      <c r="L188" s="497"/>
      <c r="M188" s="157">
        <v>504</v>
      </c>
      <c r="N188" s="91">
        <f>Computation!N189</f>
        <v>0</v>
      </c>
      <c r="O188" s="242"/>
      <c r="P188" s="288"/>
      <c r="Q188" s="288"/>
      <c r="R188" s="288"/>
      <c r="S188" s="288"/>
      <c r="T188" s="288"/>
      <c r="U188" s="288"/>
      <c r="V188" s="223"/>
      <c r="W188" s="223"/>
      <c r="X188" s="224"/>
      <c r="Y188" s="224"/>
      <c r="Z188" s="225" t="s">
        <v>723</v>
      </c>
      <c r="AA188" s="224"/>
      <c r="AB188" s="226"/>
      <c r="AC188" s="224"/>
      <c r="AD188" s="226"/>
      <c r="AE188" s="227" t="s">
        <v>726</v>
      </c>
      <c r="AF188" s="235"/>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223"/>
      <c r="BK188" s="223"/>
      <c r="BL188" s="223"/>
      <c r="BM188" s="223"/>
      <c r="BN188" s="223"/>
      <c r="BO188" s="223"/>
      <c r="BP188" s="223"/>
      <c r="BQ188" s="223"/>
      <c r="BR188" s="532"/>
    </row>
    <row r="189" spans="1:70" ht="27" customHeight="1" x14ac:dyDescent="0.3">
      <c r="A189" s="4"/>
      <c r="B189" s="497" t="s">
        <v>211</v>
      </c>
      <c r="C189" s="497"/>
      <c r="D189" s="497"/>
      <c r="E189" s="497"/>
      <c r="F189" s="497"/>
      <c r="G189" s="497"/>
      <c r="H189" s="497"/>
      <c r="I189" s="497"/>
      <c r="J189" s="497"/>
      <c r="K189" s="497"/>
      <c r="L189" s="497"/>
      <c r="M189" s="157">
        <v>505</v>
      </c>
      <c r="N189" s="91">
        <f>Computation!N190</f>
        <v>0</v>
      </c>
      <c r="O189" s="242"/>
      <c r="P189" s="288"/>
      <c r="Q189" s="288"/>
      <c r="R189" s="288"/>
      <c r="S189" s="288"/>
      <c r="T189" s="288"/>
      <c r="U189" s="288"/>
      <c r="V189" s="223"/>
      <c r="W189" s="223"/>
      <c r="X189" s="224"/>
      <c r="Y189" s="224"/>
      <c r="Z189" s="225" t="s">
        <v>725</v>
      </c>
      <c r="AA189" s="224"/>
      <c r="AB189" s="226"/>
      <c r="AC189" s="224"/>
      <c r="AD189" s="226"/>
      <c r="AE189" s="227" t="s">
        <v>728</v>
      </c>
      <c r="AF189" s="235"/>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532"/>
    </row>
    <row r="190" spans="1:70" ht="27" customHeight="1" x14ac:dyDescent="0.3">
      <c r="A190" s="4"/>
      <c r="B190" s="497" t="s">
        <v>213</v>
      </c>
      <c r="C190" s="497"/>
      <c r="D190" s="497"/>
      <c r="E190" s="497"/>
      <c r="F190" s="497"/>
      <c r="G190" s="497"/>
      <c r="H190" s="497"/>
      <c r="I190" s="497"/>
      <c r="J190" s="497"/>
      <c r="K190" s="497"/>
      <c r="L190" s="497"/>
      <c r="M190" s="157">
        <v>506</v>
      </c>
      <c r="N190" s="91">
        <f>Computation!N191</f>
        <v>0</v>
      </c>
      <c r="O190" s="242"/>
      <c r="P190" s="288"/>
      <c r="Q190" s="288"/>
      <c r="R190" s="288"/>
      <c r="S190" s="288"/>
      <c r="T190" s="288"/>
      <c r="U190" s="288"/>
      <c r="V190" s="223"/>
      <c r="W190" s="223"/>
      <c r="X190" s="224"/>
      <c r="Y190" s="224"/>
      <c r="Z190" s="225" t="s">
        <v>727</v>
      </c>
      <c r="AA190" s="224"/>
      <c r="AB190" s="226"/>
      <c r="AC190" s="224"/>
      <c r="AD190" s="226"/>
      <c r="AE190" s="227" t="s">
        <v>730</v>
      </c>
      <c r="AF190" s="235"/>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3"/>
      <c r="BK190" s="223"/>
      <c r="BL190" s="223"/>
      <c r="BM190" s="223"/>
      <c r="BN190" s="223"/>
      <c r="BO190" s="223"/>
      <c r="BP190" s="223"/>
      <c r="BQ190" s="223"/>
      <c r="BR190" s="532"/>
    </row>
    <row r="191" spans="1:70" ht="27" customHeight="1" x14ac:dyDescent="0.3">
      <c r="A191" s="4"/>
      <c r="B191" s="497" t="s">
        <v>214</v>
      </c>
      <c r="C191" s="497"/>
      <c r="D191" s="497"/>
      <c r="E191" s="497"/>
      <c r="F191" s="497"/>
      <c r="G191" s="497"/>
      <c r="H191" s="497"/>
      <c r="I191" s="497"/>
      <c r="J191" s="497"/>
      <c r="K191" s="497"/>
      <c r="L191" s="497"/>
      <c r="M191" s="157">
        <v>508</v>
      </c>
      <c r="N191" s="91">
        <f>Computation!N192</f>
        <v>0</v>
      </c>
      <c r="O191" s="242"/>
      <c r="P191" s="288"/>
      <c r="Q191" s="288"/>
      <c r="R191" s="288"/>
      <c r="S191" s="288"/>
      <c r="T191" s="288"/>
      <c r="U191" s="288"/>
      <c r="V191" s="223"/>
      <c r="W191" s="223"/>
      <c r="X191" s="224"/>
      <c r="Y191" s="224"/>
      <c r="Z191" s="225" t="s">
        <v>729</v>
      </c>
      <c r="AA191" s="224"/>
      <c r="AB191" s="226"/>
      <c r="AC191" s="224"/>
      <c r="AD191" s="226"/>
      <c r="AE191" s="227" t="s">
        <v>732</v>
      </c>
      <c r="AF191" s="235"/>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23"/>
      <c r="BJ191" s="223"/>
      <c r="BK191" s="223"/>
      <c r="BL191" s="223"/>
      <c r="BM191" s="223"/>
      <c r="BN191" s="223"/>
      <c r="BO191" s="223"/>
      <c r="BP191" s="223"/>
      <c r="BQ191" s="223"/>
      <c r="BR191" s="532"/>
    </row>
    <row r="192" spans="1:70" ht="27" customHeight="1" x14ac:dyDescent="0.3">
      <c r="A192" s="4"/>
      <c r="B192" s="497" t="s">
        <v>215</v>
      </c>
      <c r="C192" s="497"/>
      <c r="D192" s="497"/>
      <c r="E192" s="497"/>
      <c r="F192" s="497"/>
      <c r="G192" s="497"/>
      <c r="H192" s="497"/>
      <c r="I192" s="497"/>
      <c r="J192" s="497"/>
      <c r="K192" s="497"/>
      <c r="L192" s="497"/>
      <c r="M192" s="157">
        <v>509</v>
      </c>
      <c r="N192" s="91">
        <f>Computation!N193</f>
        <v>0</v>
      </c>
      <c r="O192" s="242"/>
      <c r="P192" s="288"/>
      <c r="Q192" s="288"/>
      <c r="R192" s="288"/>
      <c r="S192" s="288"/>
      <c r="T192" s="288"/>
      <c r="U192" s="288"/>
      <c r="V192" s="223"/>
      <c r="W192" s="223"/>
      <c r="X192" s="224"/>
      <c r="Y192" s="224"/>
      <c r="Z192" s="225" t="s">
        <v>731</v>
      </c>
      <c r="AA192" s="224"/>
      <c r="AB192" s="226"/>
      <c r="AC192" s="224"/>
      <c r="AD192" s="226"/>
      <c r="AE192" s="227" t="s">
        <v>734</v>
      </c>
      <c r="AF192" s="235"/>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23"/>
      <c r="BJ192" s="223"/>
      <c r="BK192" s="223"/>
      <c r="BL192" s="223"/>
      <c r="BM192" s="223"/>
      <c r="BN192" s="223"/>
      <c r="BO192" s="223"/>
      <c r="BP192" s="223"/>
      <c r="BQ192" s="223"/>
      <c r="BR192" s="532"/>
    </row>
    <row r="193" spans="1:70" ht="27" customHeight="1" x14ac:dyDescent="0.3">
      <c r="A193" s="4"/>
      <c r="B193" s="497" t="s">
        <v>216</v>
      </c>
      <c r="C193" s="497"/>
      <c r="D193" s="497"/>
      <c r="E193" s="497"/>
      <c r="F193" s="497"/>
      <c r="G193" s="497"/>
      <c r="H193" s="497"/>
      <c r="I193" s="497"/>
      <c r="J193" s="497"/>
      <c r="K193" s="497"/>
      <c r="L193" s="497"/>
      <c r="M193" s="157">
        <v>510</v>
      </c>
      <c r="N193" s="91">
        <f>Computation!N194</f>
        <v>0</v>
      </c>
      <c r="O193" s="242"/>
      <c r="P193" s="288"/>
      <c r="Q193" s="288"/>
      <c r="R193" s="288"/>
      <c r="S193" s="288"/>
      <c r="T193" s="288"/>
      <c r="U193" s="288"/>
      <c r="V193" s="223"/>
      <c r="W193" s="223"/>
      <c r="X193" s="224"/>
      <c r="Y193" s="224"/>
      <c r="Z193" s="225" t="s">
        <v>733</v>
      </c>
      <c r="AA193" s="224"/>
      <c r="AB193" s="226"/>
      <c r="AC193" s="224"/>
      <c r="AD193" s="226"/>
      <c r="AE193" s="227" t="s">
        <v>736</v>
      </c>
      <c r="AF193" s="235"/>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23"/>
      <c r="BJ193" s="223"/>
      <c r="BK193" s="223"/>
      <c r="BL193" s="223"/>
      <c r="BM193" s="223"/>
      <c r="BN193" s="223"/>
      <c r="BO193" s="223"/>
      <c r="BP193" s="223"/>
      <c r="BQ193" s="223"/>
      <c r="BR193" s="532"/>
    </row>
    <row r="194" spans="1:70" ht="27" hidden="1" customHeight="1" x14ac:dyDescent="0.3">
      <c r="A194" s="4"/>
      <c r="B194" s="497" t="s">
        <v>217</v>
      </c>
      <c r="C194" s="497"/>
      <c r="D194" s="497"/>
      <c r="E194" s="497"/>
      <c r="F194" s="497"/>
      <c r="G194" s="497"/>
      <c r="H194" s="497"/>
      <c r="I194" s="497"/>
      <c r="J194" s="497"/>
      <c r="K194" s="497"/>
      <c r="L194" s="497"/>
      <c r="M194" s="157">
        <v>512</v>
      </c>
      <c r="N194" s="91">
        <f>Computation!N195</f>
        <v>0</v>
      </c>
      <c r="O194" s="242"/>
      <c r="P194" s="288"/>
      <c r="Q194" s="288"/>
      <c r="R194" s="288"/>
      <c r="S194" s="288"/>
      <c r="T194" s="288"/>
      <c r="U194" s="288"/>
      <c r="V194" s="223"/>
      <c r="W194" s="223"/>
      <c r="X194" s="224"/>
      <c r="Y194" s="224"/>
      <c r="Z194" s="225" t="s">
        <v>735</v>
      </c>
      <c r="AA194" s="224"/>
      <c r="AB194" s="226"/>
      <c r="AC194" s="224"/>
      <c r="AD194" s="226"/>
      <c r="AE194" s="227" t="s">
        <v>738</v>
      </c>
      <c r="AF194" s="235"/>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23"/>
      <c r="BJ194" s="223"/>
      <c r="BK194" s="223"/>
      <c r="BL194" s="223"/>
      <c r="BM194" s="223"/>
      <c r="BN194" s="223"/>
      <c r="BO194" s="223"/>
      <c r="BP194" s="223"/>
      <c r="BQ194" s="223"/>
      <c r="BR194" s="532"/>
    </row>
    <row r="195" spans="1:70" ht="27" hidden="1" customHeight="1" x14ac:dyDescent="0.3">
      <c r="A195" s="4"/>
      <c r="B195" s="497" t="s">
        <v>218</v>
      </c>
      <c r="C195" s="497"/>
      <c r="D195" s="497"/>
      <c r="E195" s="497"/>
      <c r="F195" s="497"/>
      <c r="G195" s="497"/>
      <c r="H195" s="497"/>
      <c r="I195" s="497"/>
      <c r="J195" s="497"/>
      <c r="K195" s="497"/>
      <c r="L195" s="497"/>
      <c r="M195" s="157">
        <v>513</v>
      </c>
      <c r="N195" s="91">
        <f>Computation!N196</f>
        <v>0</v>
      </c>
      <c r="O195" s="242"/>
      <c r="P195" s="288"/>
      <c r="Q195" s="288"/>
      <c r="R195" s="288"/>
      <c r="S195" s="288"/>
      <c r="T195" s="288"/>
      <c r="U195" s="288"/>
      <c r="V195" s="223"/>
      <c r="W195" s="223"/>
      <c r="X195" s="224"/>
      <c r="Y195" s="224"/>
      <c r="Z195" s="225" t="s">
        <v>737</v>
      </c>
      <c r="AA195" s="224"/>
      <c r="AB195" s="226"/>
      <c r="AC195" s="224"/>
      <c r="AD195" s="226"/>
      <c r="AE195" s="227" t="s">
        <v>740</v>
      </c>
      <c r="AF195" s="235"/>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223"/>
      <c r="BK195" s="223"/>
      <c r="BL195" s="223"/>
      <c r="BM195" s="223"/>
      <c r="BN195" s="223"/>
      <c r="BO195" s="223"/>
      <c r="BP195" s="223"/>
      <c r="BQ195" s="223"/>
      <c r="BR195" s="532"/>
    </row>
    <row r="196" spans="1:70" ht="27" hidden="1" customHeight="1" x14ac:dyDescent="0.3">
      <c r="A196" s="4"/>
      <c r="B196" s="497" t="s">
        <v>219</v>
      </c>
      <c r="C196" s="497"/>
      <c r="D196" s="497"/>
      <c r="E196" s="497"/>
      <c r="F196" s="497"/>
      <c r="G196" s="497"/>
      <c r="H196" s="497"/>
      <c r="I196" s="497"/>
      <c r="J196" s="497"/>
      <c r="K196" s="497"/>
      <c r="L196" s="497"/>
      <c r="M196" s="157">
        <v>514</v>
      </c>
      <c r="N196" s="91">
        <f>Computation!N197</f>
        <v>0</v>
      </c>
      <c r="O196" s="242"/>
      <c r="P196" s="288"/>
      <c r="Q196" s="288"/>
      <c r="R196" s="288"/>
      <c r="S196" s="288"/>
      <c r="T196" s="288"/>
      <c r="U196" s="288"/>
      <c r="V196" s="223"/>
      <c r="W196" s="223"/>
      <c r="X196" s="224"/>
      <c r="Y196" s="224"/>
      <c r="Z196" s="225" t="s">
        <v>739</v>
      </c>
      <c r="AA196" s="224"/>
      <c r="AB196" s="226"/>
      <c r="AC196" s="224"/>
      <c r="AD196" s="226"/>
      <c r="AE196" s="227" t="s">
        <v>742</v>
      </c>
      <c r="AF196" s="235"/>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23"/>
      <c r="BJ196" s="223"/>
      <c r="BK196" s="223"/>
      <c r="BL196" s="223"/>
      <c r="BM196" s="223"/>
      <c r="BN196" s="223"/>
      <c r="BO196" s="223"/>
      <c r="BP196" s="223"/>
      <c r="BQ196" s="223"/>
      <c r="BR196" s="532"/>
    </row>
    <row r="197" spans="1:70" ht="27" customHeight="1" x14ac:dyDescent="0.3">
      <c r="A197" s="4"/>
      <c r="B197" s="497" t="s">
        <v>1054</v>
      </c>
      <c r="C197" s="497"/>
      <c r="D197" s="497"/>
      <c r="E197" s="497"/>
      <c r="F197" s="497"/>
      <c r="G197" s="497"/>
      <c r="H197" s="497"/>
      <c r="I197" s="497"/>
      <c r="J197" s="497"/>
      <c r="K197" s="497"/>
      <c r="L197" s="497"/>
      <c r="M197" s="157">
        <v>516</v>
      </c>
      <c r="N197" s="91">
        <f>Computation!N198</f>
        <v>0</v>
      </c>
      <c r="O197" s="242"/>
      <c r="P197" s="288"/>
      <c r="Q197" s="288"/>
      <c r="R197" s="288"/>
      <c r="S197" s="288"/>
      <c r="T197" s="288"/>
      <c r="U197" s="288"/>
      <c r="V197" s="223"/>
      <c r="W197" s="223"/>
      <c r="X197" s="224"/>
      <c r="Y197" s="224"/>
      <c r="Z197" s="225" t="s">
        <v>741</v>
      </c>
      <c r="AA197" s="224"/>
      <c r="AB197" s="226"/>
      <c r="AC197" s="224"/>
      <c r="AD197" s="226"/>
      <c r="AE197" s="227" t="s">
        <v>744</v>
      </c>
      <c r="AF197" s="235"/>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23"/>
      <c r="BJ197" s="223"/>
      <c r="BK197" s="223"/>
      <c r="BL197" s="223"/>
      <c r="BM197" s="223"/>
      <c r="BN197" s="223"/>
      <c r="BO197" s="223"/>
      <c r="BP197" s="223"/>
      <c r="BQ197" s="223"/>
      <c r="BR197" s="532"/>
    </row>
    <row r="198" spans="1:70" ht="27" customHeight="1" x14ac:dyDescent="0.3">
      <c r="A198" s="4"/>
      <c r="B198" s="497" t="s">
        <v>31</v>
      </c>
      <c r="C198" s="497"/>
      <c r="D198" s="497"/>
      <c r="E198" s="497"/>
      <c r="F198" s="497"/>
      <c r="G198" s="497"/>
      <c r="H198" s="497"/>
      <c r="I198" s="497"/>
      <c r="J198" s="497"/>
      <c r="K198" s="497"/>
      <c r="L198" s="497"/>
      <c r="M198" s="157">
        <v>518</v>
      </c>
      <c r="N198" s="9">
        <v>0</v>
      </c>
      <c r="O198" s="242"/>
      <c r="P198" s="288"/>
      <c r="Q198" s="288"/>
      <c r="R198" s="288"/>
      <c r="S198" s="288"/>
      <c r="T198" s="288"/>
      <c r="U198" s="288"/>
      <c r="V198" s="223"/>
      <c r="W198" s="223"/>
      <c r="X198" s="224"/>
      <c r="Y198" s="224"/>
      <c r="Z198" s="225" t="s">
        <v>743</v>
      </c>
      <c r="AA198" s="224"/>
      <c r="AB198" s="226"/>
      <c r="AC198" s="224"/>
      <c r="AD198" s="226"/>
      <c r="AE198" s="227" t="s">
        <v>746</v>
      </c>
      <c r="AF198" s="235"/>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223"/>
      <c r="BK198" s="223"/>
      <c r="BL198" s="223"/>
      <c r="BM198" s="223"/>
      <c r="BN198" s="223"/>
      <c r="BO198" s="223"/>
      <c r="BP198" s="223"/>
      <c r="BQ198" s="223"/>
      <c r="BR198" s="532"/>
    </row>
    <row r="199" spans="1:70" ht="27" customHeight="1" x14ac:dyDescent="0.3">
      <c r="A199" s="4"/>
      <c r="B199" s="497" t="s">
        <v>32</v>
      </c>
      <c r="C199" s="497"/>
      <c r="D199" s="497"/>
      <c r="E199" s="497"/>
      <c r="F199" s="497"/>
      <c r="G199" s="497"/>
      <c r="H199" s="497"/>
      <c r="I199" s="497"/>
      <c r="J199" s="497"/>
      <c r="K199" s="497"/>
      <c r="L199" s="497"/>
      <c r="M199" s="157">
        <v>520</v>
      </c>
      <c r="N199" s="9">
        <v>0</v>
      </c>
      <c r="O199" s="242"/>
      <c r="P199" s="288"/>
      <c r="Q199" s="288"/>
      <c r="R199" s="288"/>
      <c r="S199" s="288"/>
      <c r="T199" s="288"/>
      <c r="U199" s="288"/>
      <c r="V199" s="223"/>
      <c r="W199" s="223"/>
      <c r="X199" s="224"/>
      <c r="Y199" s="224"/>
      <c r="Z199" s="225" t="s">
        <v>745</v>
      </c>
      <c r="AA199" s="224"/>
      <c r="AB199" s="226"/>
      <c r="AC199" s="224"/>
      <c r="AD199" s="226"/>
      <c r="AE199" s="227"/>
      <c r="AF199" s="235"/>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3"/>
      <c r="BJ199" s="223"/>
      <c r="BK199" s="223"/>
      <c r="BL199" s="223"/>
      <c r="BM199" s="223"/>
      <c r="BN199" s="223"/>
      <c r="BO199" s="223"/>
      <c r="BP199" s="223"/>
      <c r="BQ199" s="223"/>
      <c r="BR199" s="532"/>
    </row>
    <row r="200" spans="1:70" ht="27" customHeight="1" x14ac:dyDescent="0.3">
      <c r="A200" s="4"/>
      <c r="B200" s="497" t="s">
        <v>33</v>
      </c>
      <c r="C200" s="497"/>
      <c r="D200" s="497"/>
      <c r="E200" s="497"/>
      <c r="F200" s="497"/>
      <c r="G200" s="497"/>
      <c r="H200" s="497"/>
      <c r="I200" s="497"/>
      <c r="J200" s="497"/>
      <c r="K200" s="497"/>
      <c r="L200" s="497"/>
      <c r="M200" s="157">
        <v>522</v>
      </c>
      <c r="N200" s="91">
        <f>Computation!N201</f>
        <v>0</v>
      </c>
      <c r="O200" s="242"/>
      <c r="P200" s="288"/>
      <c r="Q200" s="288"/>
      <c r="R200" s="288"/>
      <c r="S200" s="288"/>
      <c r="T200" s="288"/>
      <c r="U200" s="288"/>
      <c r="V200" s="223"/>
      <c r="W200" s="223"/>
      <c r="X200" s="224"/>
      <c r="Y200" s="224"/>
      <c r="Z200" s="225" t="s">
        <v>341</v>
      </c>
      <c r="AA200" s="224"/>
      <c r="AB200" s="226"/>
      <c r="AC200" s="224"/>
      <c r="AD200" s="226"/>
      <c r="AE200" s="227" t="s">
        <v>747</v>
      </c>
      <c r="AF200" s="235"/>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223"/>
      <c r="BK200" s="223"/>
      <c r="BL200" s="223"/>
      <c r="BM200" s="223"/>
      <c r="BN200" s="223"/>
      <c r="BO200" s="223"/>
      <c r="BP200" s="223"/>
      <c r="BQ200" s="223"/>
      <c r="BR200" s="532"/>
    </row>
    <row r="201" spans="1:70" ht="27" customHeight="1" x14ac:dyDescent="0.3">
      <c r="A201" s="4"/>
      <c r="B201" s="497" t="s">
        <v>34</v>
      </c>
      <c r="C201" s="497"/>
      <c r="D201" s="497"/>
      <c r="E201" s="497"/>
      <c r="F201" s="497"/>
      <c r="G201" s="497"/>
      <c r="H201" s="497"/>
      <c r="I201" s="497"/>
      <c r="J201" s="497"/>
      <c r="K201" s="497"/>
      <c r="L201" s="497"/>
      <c r="M201" s="157">
        <v>524</v>
      </c>
      <c r="N201" s="91">
        <f>Computation!N202</f>
        <v>0</v>
      </c>
      <c r="O201" s="242"/>
      <c r="P201" s="288"/>
      <c r="Q201" s="288"/>
      <c r="R201" s="288"/>
      <c r="S201" s="288"/>
      <c r="T201" s="288"/>
      <c r="U201" s="288"/>
      <c r="V201" s="223"/>
      <c r="W201" s="223"/>
      <c r="X201" s="224"/>
      <c r="Y201" s="224"/>
      <c r="Z201" s="225" t="s">
        <v>748</v>
      </c>
      <c r="AA201" s="224"/>
      <c r="AB201" s="226"/>
      <c r="AC201" s="224"/>
      <c r="AD201" s="226"/>
      <c r="AE201" s="227" t="s">
        <v>749</v>
      </c>
      <c r="AF201" s="235"/>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223"/>
      <c r="BE201" s="223"/>
      <c r="BF201" s="223"/>
      <c r="BG201" s="223"/>
      <c r="BH201" s="223"/>
      <c r="BI201" s="223"/>
      <c r="BJ201" s="223"/>
      <c r="BK201" s="223"/>
      <c r="BL201" s="223"/>
      <c r="BM201" s="223"/>
      <c r="BN201" s="223"/>
      <c r="BO201" s="223"/>
      <c r="BP201" s="223"/>
      <c r="BQ201" s="223"/>
      <c r="BR201" s="532"/>
    </row>
    <row r="202" spans="1:70" ht="27" customHeight="1" x14ac:dyDescent="0.3">
      <c r="A202" s="4"/>
      <c r="B202" s="497" t="s">
        <v>35</v>
      </c>
      <c r="C202" s="497"/>
      <c r="D202" s="497"/>
      <c r="E202" s="497"/>
      <c r="F202" s="497"/>
      <c r="G202" s="497"/>
      <c r="H202" s="497"/>
      <c r="I202" s="497"/>
      <c r="J202" s="497"/>
      <c r="K202" s="497"/>
      <c r="L202" s="497"/>
      <c r="M202" s="157">
        <v>526</v>
      </c>
      <c r="N202" s="9">
        <v>0</v>
      </c>
      <c r="O202" s="242"/>
      <c r="P202" s="288"/>
      <c r="Q202" s="288"/>
      <c r="R202" s="288"/>
      <c r="S202" s="288"/>
      <c r="T202" s="288"/>
      <c r="U202" s="288"/>
      <c r="V202" s="223"/>
      <c r="W202" s="223"/>
      <c r="X202" s="224"/>
      <c r="Y202" s="224"/>
      <c r="Z202" s="225" t="s">
        <v>750</v>
      </c>
      <c r="AA202" s="224"/>
      <c r="AB202" s="226"/>
      <c r="AC202" s="224"/>
      <c r="AD202" s="226"/>
      <c r="AE202" s="227" t="s">
        <v>751</v>
      </c>
      <c r="AF202" s="235"/>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223"/>
      <c r="BK202" s="223"/>
      <c r="BL202" s="223"/>
      <c r="BM202" s="223"/>
      <c r="BN202" s="223"/>
      <c r="BO202" s="223"/>
      <c r="BP202" s="223"/>
      <c r="BQ202" s="223"/>
      <c r="BR202" s="532"/>
    </row>
    <row r="203" spans="1:70" ht="27" customHeight="1" x14ac:dyDescent="0.3">
      <c r="A203" s="4"/>
      <c r="B203" s="497" t="s">
        <v>1055</v>
      </c>
      <c r="C203" s="497"/>
      <c r="D203" s="497"/>
      <c r="E203" s="497"/>
      <c r="F203" s="497"/>
      <c r="G203" s="497"/>
      <c r="H203" s="497"/>
      <c r="I203" s="497"/>
      <c r="J203" s="497"/>
      <c r="K203" s="497"/>
      <c r="L203" s="497"/>
      <c r="M203" s="157">
        <v>528</v>
      </c>
      <c r="N203" s="91">
        <f>Computation!N204</f>
        <v>0</v>
      </c>
      <c r="O203" s="242"/>
      <c r="P203" s="288"/>
      <c r="Q203" s="288"/>
      <c r="R203" s="288"/>
      <c r="S203" s="288"/>
      <c r="T203" s="288"/>
      <c r="U203" s="288"/>
      <c r="V203" s="223"/>
      <c r="W203" s="223"/>
      <c r="X203" s="224"/>
      <c r="Y203" s="224"/>
      <c r="Z203" s="225" t="s">
        <v>752</v>
      </c>
      <c r="AA203" s="224"/>
      <c r="AB203" s="226"/>
      <c r="AC203" s="224"/>
      <c r="AD203" s="226"/>
      <c r="AE203" s="227" t="s">
        <v>753</v>
      </c>
      <c r="AF203" s="235"/>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223"/>
      <c r="BK203" s="223"/>
      <c r="BL203" s="223"/>
      <c r="BM203" s="223"/>
      <c r="BN203" s="223"/>
      <c r="BO203" s="223"/>
      <c r="BP203" s="223"/>
      <c r="BQ203" s="223"/>
      <c r="BR203" s="532"/>
    </row>
    <row r="204" spans="1:70" ht="27" customHeight="1" x14ac:dyDescent="0.3">
      <c r="A204" s="4"/>
      <c r="B204" s="497" t="s">
        <v>36</v>
      </c>
      <c r="C204" s="497"/>
      <c r="D204" s="497"/>
      <c r="E204" s="497"/>
      <c r="F204" s="497"/>
      <c r="G204" s="497"/>
      <c r="H204" s="497"/>
      <c r="I204" s="497"/>
      <c r="J204" s="497"/>
      <c r="K204" s="497"/>
      <c r="L204" s="497"/>
      <c r="M204" s="157">
        <v>530</v>
      </c>
      <c r="N204" s="91">
        <f>Computation!N205</f>
        <v>0</v>
      </c>
      <c r="O204" s="242"/>
      <c r="P204" s="288"/>
      <c r="Q204" s="288"/>
      <c r="R204" s="288"/>
      <c r="S204" s="288"/>
      <c r="T204" s="288"/>
      <c r="U204" s="288"/>
      <c r="V204" s="223"/>
      <c r="W204" s="223"/>
      <c r="X204" s="224"/>
      <c r="Y204" s="224"/>
      <c r="Z204" s="225" t="s">
        <v>754</v>
      </c>
      <c r="AA204" s="224"/>
      <c r="AB204" s="226"/>
      <c r="AC204" s="224"/>
      <c r="AD204" s="226"/>
      <c r="AE204" s="227" t="s">
        <v>755</v>
      </c>
      <c r="AF204" s="235"/>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23"/>
      <c r="BQ204" s="223"/>
      <c r="BR204" s="532"/>
    </row>
    <row r="205" spans="1:70" ht="27" customHeight="1" x14ac:dyDescent="0.3">
      <c r="A205" s="4"/>
      <c r="B205" s="497" t="s">
        <v>1056</v>
      </c>
      <c r="C205" s="497"/>
      <c r="D205" s="497"/>
      <c r="E205" s="497"/>
      <c r="F205" s="497"/>
      <c r="G205" s="497"/>
      <c r="H205" s="497"/>
      <c r="I205" s="497"/>
      <c r="J205" s="497"/>
      <c r="K205" s="497"/>
      <c r="L205" s="497"/>
      <c r="M205" s="157">
        <v>532</v>
      </c>
      <c r="N205" s="91">
        <f>Computation!N206</f>
        <v>0</v>
      </c>
      <c r="O205" s="242"/>
      <c r="P205" s="288"/>
      <c r="Q205" s="288"/>
      <c r="R205" s="288"/>
      <c r="S205" s="288"/>
      <c r="T205" s="288"/>
      <c r="U205" s="288"/>
      <c r="V205" s="223"/>
      <c r="W205" s="223"/>
      <c r="X205" s="224"/>
      <c r="Y205" s="224"/>
      <c r="Z205" s="225" t="s">
        <v>756</v>
      </c>
      <c r="AA205" s="224"/>
      <c r="AB205" s="226"/>
      <c r="AC205" s="224"/>
      <c r="AD205" s="226"/>
      <c r="AE205" s="227" t="s">
        <v>757</v>
      </c>
      <c r="AF205" s="235"/>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223"/>
      <c r="BK205" s="223"/>
      <c r="BL205" s="223"/>
      <c r="BM205" s="223"/>
      <c r="BN205" s="223"/>
      <c r="BO205" s="223"/>
      <c r="BP205" s="223"/>
      <c r="BQ205" s="223"/>
      <c r="BR205" s="532"/>
    </row>
    <row r="206" spans="1:70" ht="27" customHeight="1" x14ac:dyDescent="0.3">
      <c r="A206" s="4"/>
      <c r="B206" s="497" t="s">
        <v>1057</v>
      </c>
      <c r="C206" s="497"/>
      <c r="D206" s="497"/>
      <c r="E206" s="497"/>
      <c r="F206" s="497"/>
      <c r="G206" s="497"/>
      <c r="H206" s="497"/>
      <c r="I206" s="497"/>
      <c r="J206" s="497"/>
      <c r="K206" s="497"/>
      <c r="L206" s="497"/>
      <c r="M206" s="157">
        <v>534</v>
      </c>
      <c r="N206" s="91">
        <f>Computation!N207</f>
        <v>0</v>
      </c>
      <c r="O206" s="242"/>
      <c r="P206" s="288"/>
      <c r="Q206" s="288"/>
      <c r="R206" s="288"/>
      <c r="S206" s="288"/>
      <c r="T206" s="288"/>
      <c r="U206" s="288"/>
      <c r="V206" s="223"/>
      <c r="W206" s="223"/>
      <c r="X206" s="224"/>
      <c r="Y206" s="224"/>
      <c r="Z206" s="225" t="s">
        <v>758</v>
      </c>
      <c r="AA206" s="224"/>
      <c r="AB206" s="226"/>
      <c r="AC206" s="224"/>
      <c r="AD206" s="226"/>
      <c r="AE206" s="227" t="s">
        <v>759</v>
      </c>
      <c r="AF206" s="235"/>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3"/>
      <c r="BN206" s="223"/>
      <c r="BO206" s="223"/>
      <c r="BP206" s="223"/>
      <c r="BQ206" s="223"/>
      <c r="BR206" s="532"/>
    </row>
    <row r="207" spans="1:70" ht="27" customHeight="1" x14ac:dyDescent="0.3">
      <c r="A207" s="4"/>
      <c r="B207" s="500" t="str">
        <f>Computation!B208</f>
        <v>Calculation of Unrelieved Personal Allowance</v>
      </c>
      <c r="C207" s="500"/>
      <c r="D207" s="500"/>
      <c r="E207" s="500"/>
      <c r="F207" s="501"/>
      <c r="G207" s="501"/>
      <c r="H207" s="501"/>
      <c r="I207" s="501"/>
      <c r="J207" s="501"/>
      <c r="K207" s="501"/>
      <c r="L207" s="501"/>
      <c r="M207" s="501"/>
      <c r="N207" s="501"/>
      <c r="O207" s="242"/>
      <c r="P207" s="288"/>
      <c r="Q207" s="288"/>
      <c r="R207" s="288"/>
      <c r="S207" s="288"/>
      <c r="T207" s="288"/>
      <c r="U207" s="288"/>
      <c r="V207" s="223"/>
      <c r="W207" s="223"/>
      <c r="X207" s="224"/>
      <c r="Y207" s="224"/>
      <c r="Z207" s="225" t="s">
        <v>760</v>
      </c>
      <c r="AA207" s="224"/>
      <c r="AB207" s="226"/>
      <c r="AC207" s="224"/>
      <c r="AD207" s="226"/>
      <c r="AE207" s="227" t="s">
        <v>761</v>
      </c>
      <c r="AF207" s="235"/>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c r="BN207" s="223"/>
      <c r="BO207" s="223"/>
      <c r="BP207" s="223"/>
      <c r="BQ207" s="223"/>
      <c r="BR207" s="532"/>
    </row>
    <row r="208" spans="1:70" ht="27" customHeight="1" x14ac:dyDescent="0.3">
      <c r="A208" s="4"/>
      <c r="B208" s="497" t="s">
        <v>1058</v>
      </c>
      <c r="C208" s="497"/>
      <c r="D208" s="497"/>
      <c r="E208" s="497"/>
      <c r="F208" s="497"/>
      <c r="G208" s="497"/>
      <c r="H208" s="497"/>
      <c r="I208" s="497"/>
      <c r="J208" s="497"/>
      <c r="K208" s="497"/>
      <c r="L208" s="497"/>
      <c r="M208" s="157">
        <v>535</v>
      </c>
      <c r="N208" s="91">
        <f>Computation!N209</f>
        <v>0</v>
      </c>
      <c r="O208" s="242"/>
      <c r="P208" s="288"/>
      <c r="Q208" s="288"/>
      <c r="R208" s="288"/>
      <c r="S208" s="288"/>
      <c r="T208" s="288"/>
      <c r="U208" s="288"/>
      <c r="V208" s="223"/>
      <c r="W208" s="223"/>
      <c r="X208" s="224"/>
      <c r="Y208" s="224"/>
      <c r="Z208" s="225" t="s">
        <v>762</v>
      </c>
      <c r="AA208" s="224"/>
      <c r="AB208" s="226"/>
      <c r="AC208" s="224"/>
      <c r="AD208" s="226"/>
      <c r="AE208" s="227" t="s">
        <v>763</v>
      </c>
      <c r="AF208" s="235"/>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3"/>
      <c r="BN208" s="223"/>
      <c r="BO208" s="223"/>
      <c r="BP208" s="223"/>
      <c r="BQ208" s="223"/>
      <c r="BR208" s="532"/>
    </row>
    <row r="209" spans="1:70" ht="27" customHeight="1" x14ac:dyDescent="0.3">
      <c r="A209" s="4"/>
      <c r="B209" s="498" t="s">
        <v>1059</v>
      </c>
      <c r="C209" s="498"/>
      <c r="D209" s="498"/>
      <c r="E209" s="498"/>
      <c r="F209" s="499"/>
      <c r="G209" s="499"/>
      <c r="H209" s="499"/>
      <c r="I209" s="499"/>
      <c r="J209" s="499"/>
      <c r="K209" s="499"/>
      <c r="L209" s="499"/>
      <c r="M209" s="499"/>
      <c r="N209" s="499"/>
      <c r="O209" s="242"/>
      <c r="P209" s="288"/>
      <c r="Q209" s="288"/>
      <c r="R209" s="288"/>
      <c r="S209" s="288"/>
      <c r="T209" s="288"/>
      <c r="U209" s="288"/>
      <c r="V209" s="223"/>
      <c r="W209" s="223"/>
      <c r="X209" s="224"/>
      <c r="Y209" s="224"/>
      <c r="Z209" s="225" t="s">
        <v>764</v>
      </c>
      <c r="AA209" s="224"/>
      <c r="AB209" s="226"/>
      <c r="AC209" s="224"/>
      <c r="AD209" s="226"/>
      <c r="AE209" s="227" t="s">
        <v>765</v>
      </c>
      <c r="AF209" s="235"/>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3"/>
      <c r="BN209" s="223"/>
      <c r="BO209" s="223"/>
      <c r="BP209" s="223"/>
      <c r="BQ209" s="223"/>
      <c r="BR209" s="532"/>
    </row>
    <row r="210" spans="1:70" ht="27" customHeight="1" x14ac:dyDescent="0.3">
      <c r="A210" s="4"/>
      <c r="B210" s="497" t="s">
        <v>334</v>
      </c>
      <c r="C210" s="497"/>
      <c r="D210" s="497"/>
      <c r="E210" s="497"/>
      <c r="F210" s="497"/>
      <c r="G210" s="497"/>
      <c r="H210" s="497"/>
      <c r="I210" s="497"/>
      <c r="J210" s="497"/>
      <c r="K210" s="497"/>
      <c r="L210" s="497"/>
      <c r="M210" s="157">
        <v>536</v>
      </c>
      <c r="N210" s="91">
        <f>Computation!N211</f>
        <v>0</v>
      </c>
      <c r="O210" s="242"/>
      <c r="P210" s="288"/>
      <c r="Q210" s="288"/>
      <c r="R210" s="288"/>
      <c r="S210" s="288"/>
      <c r="T210" s="288"/>
      <c r="U210" s="288"/>
      <c r="V210" s="223"/>
      <c r="W210" s="223"/>
      <c r="X210" s="224"/>
      <c r="Y210" s="224"/>
      <c r="Z210" s="225" t="s">
        <v>766</v>
      </c>
      <c r="AA210" s="224"/>
      <c r="AB210" s="226"/>
      <c r="AC210" s="224"/>
      <c r="AD210" s="226"/>
      <c r="AE210" s="227" t="s">
        <v>767</v>
      </c>
      <c r="AF210" s="235"/>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3"/>
      <c r="BN210" s="223"/>
      <c r="BO210" s="223"/>
      <c r="BP210" s="223"/>
      <c r="BQ210" s="223"/>
      <c r="BR210" s="532"/>
    </row>
    <row r="211" spans="1:70" ht="27" customHeight="1" x14ac:dyDescent="0.3">
      <c r="A211" s="4"/>
      <c r="B211" s="497" t="s">
        <v>39</v>
      </c>
      <c r="C211" s="497"/>
      <c r="D211" s="497"/>
      <c r="E211" s="497"/>
      <c r="F211" s="497"/>
      <c r="G211" s="497"/>
      <c r="H211" s="497"/>
      <c r="I211" s="497"/>
      <c r="J211" s="497"/>
      <c r="K211" s="497"/>
      <c r="L211" s="497"/>
      <c r="M211" s="157">
        <v>538</v>
      </c>
      <c r="N211" s="9">
        <v>0</v>
      </c>
      <c r="O211" s="242"/>
      <c r="P211" s="288"/>
      <c r="Q211" s="288"/>
      <c r="R211" s="288"/>
      <c r="S211" s="288"/>
      <c r="T211" s="288"/>
      <c r="U211" s="288"/>
      <c r="V211" s="223"/>
      <c r="W211" s="223"/>
      <c r="X211" s="224"/>
      <c r="Y211" s="224"/>
      <c r="Z211" s="225" t="s">
        <v>768</v>
      </c>
      <c r="AA211" s="224"/>
      <c r="AB211" s="226"/>
      <c r="AC211" s="224"/>
      <c r="AD211" s="226"/>
      <c r="AE211" s="227" t="s">
        <v>769</v>
      </c>
      <c r="AF211" s="235"/>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223"/>
      <c r="BK211" s="223"/>
      <c r="BL211" s="223"/>
      <c r="BM211" s="223"/>
      <c r="BN211" s="223"/>
      <c r="BO211" s="223"/>
      <c r="BP211" s="223"/>
      <c r="BQ211" s="223"/>
      <c r="BR211" s="532"/>
    </row>
    <row r="212" spans="1:70" ht="27" customHeight="1" x14ac:dyDescent="0.3">
      <c r="A212" s="4"/>
      <c r="B212" s="497" t="s">
        <v>40</v>
      </c>
      <c r="C212" s="497"/>
      <c r="D212" s="497"/>
      <c r="E212" s="497"/>
      <c r="F212" s="497"/>
      <c r="G212" s="497"/>
      <c r="H212" s="497"/>
      <c r="I212" s="497"/>
      <c r="J212" s="497"/>
      <c r="K212" s="497"/>
      <c r="L212" s="497"/>
      <c r="M212" s="157">
        <v>540</v>
      </c>
      <c r="N212" s="9">
        <v>0</v>
      </c>
      <c r="O212" s="242"/>
      <c r="P212" s="288"/>
      <c r="Q212" s="288"/>
      <c r="R212" s="288"/>
      <c r="S212" s="288"/>
      <c r="T212" s="288"/>
      <c r="U212" s="288"/>
      <c r="V212" s="223"/>
      <c r="W212" s="223"/>
      <c r="X212" s="224"/>
      <c r="Y212" s="224"/>
      <c r="Z212" s="225" t="s">
        <v>770</v>
      </c>
      <c r="AA212" s="224"/>
      <c r="AB212" s="226"/>
      <c r="AC212" s="224"/>
      <c r="AD212" s="226"/>
      <c r="AE212" s="227" t="s">
        <v>771</v>
      </c>
      <c r="AF212" s="235"/>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223"/>
      <c r="BK212" s="223"/>
      <c r="BL212" s="223"/>
      <c r="BM212" s="223"/>
      <c r="BN212" s="223"/>
      <c r="BO212" s="223"/>
      <c r="BP212" s="223"/>
      <c r="BQ212" s="223"/>
      <c r="BR212" s="532"/>
    </row>
    <row r="213" spans="1:70" ht="27" customHeight="1" x14ac:dyDescent="0.3">
      <c r="A213" s="4"/>
      <c r="B213" s="497" t="s">
        <v>5</v>
      </c>
      <c r="C213" s="497"/>
      <c r="D213" s="497"/>
      <c r="E213" s="497"/>
      <c r="F213" s="497"/>
      <c r="G213" s="497"/>
      <c r="H213" s="497"/>
      <c r="I213" s="497"/>
      <c r="J213" s="497"/>
      <c r="K213" s="497"/>
      <c r="L213" s="497"/>
      <c r="M213" s="157">
        <v>542</v>
      </c>
      <c r="N213" s="9">
        <v>0</v>
      </c>
      <c r="O213" s="242"/>
      <c r="P213" s="288"/>
      <c r="Q213" s="288"/>
      <c r="R213" s="288"/>
      <c r="S213" s="288"/>
      <c r="T213" s="288"/>
      <c r="U213" s="288"/>
      <c r="V213" s="223"/>
      <c r="W213" s="223"/>
      <c r="X213" s="224"/>
      <c r="Y213" s="224"/>
      <c r="Z213" s="225" t="s">
        <v>772</v>
      </c>
      <c r="AA213" s="224"/>
      <c r="AB213" s="226"/>
      <c r="AC213" s="224"/>
      <c r="AD213" s="226"/>
      <c r="AE213" s="227" t="s">
        <v>773</v>
      </c>
      <c r="AF213" s="235"/>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c r="BN213" s="223"/>
      <c r="BO213" s="223"/>
      <c r="BP213" s="223"/>
      <c r="BQ213" s="223"/>
      <c r="BR213" s="532"/>
    </row>
    <row r="214" spans="1:70" ht="27" customHeight="1" x14ac:dyDescent="0.3">
      <c r="A214" s="4"/>
      <c r="B214" s="497" t="s">
        <v>22</v>
      </c>
      <c r="C214" s="497"/>
      <c r="D214" s="497"/>
      <c r="E214" s="497"/>
      <c r="F214" s="497"/>
      <c r="G214" s="497"/>
      <c r="H214" s="497"/>
      <c r="I214" s="497"/>
      <c r="J214" s="497"/>
      <c r="K214" s="497"/>
      <c r="L214" s="497"/>
      <c r="M214" s="157">
        <v>544</v>
      </c>
      <c r="N214" s="9">
        <v>0</v>
      </c>
      <c r="O214" s="242"/>
      <c r="P214" s="288"/>
      <c r="Q214" s="288"/>
      <c r="R214" s="288"/>
      <c r="S214" s="288"/>
      <c r="T214" s="288"/>
      <c r="U214" s="288"/>
      <c r="V214" s="223"/>
      <c r="W214" s="223"/>
      <c r="X214" s="224"/>
      <c r="Y214" s="224"/>
      <c r="Z214" s="225" t="s">
        <v>774</v>
      </c>
      <c r="AA214" s="224"/>
      <c r="AB214" s="226"/>
      <c r="AC214" s="224"/>
      <c r="AD214" s="226"/>
      <c r="AE214" s="227" t="s">
        <v>775</v>
      </c>
      <c r="AF214" s="235"/>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223"/>
      <c r="BK214" s="223"/>
      <c r="BL214" s="223"/>
      <c r="BM214" s="223"/>
      <c r="BN214" s="223"/>
      <c r="BO214" s="223"/>
      <c r="BP214" s="223"/>
      <c r="BQ214" s="223"/>
      <c r="BR214" s="532"/>
    </row>
    <row r="215" spans="1:70" ht="27" customHeight="1" x14ac:dyDescent="0.3">
      <c r="A215" s="4"/>
      <c r="B215" s="497" t="s">
        <v>334</v>
      </c>
      <c r="C215" s="497"/>
      <c r="D215" s="497"/>
      <c r="E215" s="497"/>
      <c r="F215" s="497"/>
      <c r="G215" s="497"/>
      <c r="H215" s="497"/>
      <c r="I215" s="497"/>
      <c r="J215" s="497"/>
      <c r="K215" s="497"/>
      <c r="L215" s="497"/>
      <c r="M215" s="157">
        <v>556</v>
      </c>
      <c r="N215" s="91">
        <f>Computation!N216</f>
        <v>0</v>
      </c>
      <c r="O215" s="242"/>
      <c r="P215" s="288"/>
      <c r="Q215" s="288"/>
      <c r="R215" s="288"/>
      <c r="S215" s="288"/>
      <c r="T215" s="288"/>
      <c r="U215" s="288"/>
      <c r="V215" s="223"/>
      <c r="W215" s="223"/>
      <c r="X215" s="224"/>
      <c r="Y215" s="224"/>
      <c r="Z215" s="225" t="s">
        <v>776</v>
      </c>
      <c r="AA215" s="224"/>
      <c r="AB215" s="226"/>
      <c r="AC215" s="224"/>
      <c r="AD215" s="226"/>
      <c r="AE215" s="227" t="s">
        <v>777</v>
      </c>
      <c r="AF215" s="235"/>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223"/>
      <c r="BK215" s="223"/>
      <c r="BL215" s="223"/>
      <c r="BM215" s="223"/>
      <c r="BN215" s="223"/>
      <c r="BO215" s="223"/>
      <c r="BP215" s="223"/>
      <c r="BQ215" s="223"/>
      <c r="BR215" s="532"/>
    </row>
    <row r="216" spans="1:70" ht="27" customHeight="1" x14ac:dyDescent="0.3">
      <c r="A216" s="4"/>
      <c r="B216" s="497" t="s">
        <v>1060</v>
      </c>
      <c r="C216" s="497"/>
      <c r="D216" s="497"/>
      <c r="E216" s="497"/>
      <c r="F216" s="497"/>
      <c r="G216" s="497"/>
      <c r="H216" s="497"/>
      <c r="I216" s="497"/>
      <c r="J216" s="497"/>
      <c r="K216" s="497"/>
      <c r="L216" s="497"/>
      <c r="M216" s="157">
        <v>558</v>
      </c>
      <c r="N216" s="91">
        <f>Computation!N217</f>
        <v>0</v>
      </c>
      <c r="O216" s="242"/>
      <c r="P216" s="288"/>
      <c r="Q216" s="288"/>
      <c r="R216" s="288"/>
      <c r="S216" s="288"/>
      <c r="T216" s="288"/>
      <c r="U216" s="288"/>
      <c r="V216" s="223"/>
      <c r="W216" s="223"/>
      <c r="X216" s="224"/>
      <c r="Y216" s="224"/>
      <c r="Z216" s="225" t="s">
        <v>778</v>
      </c>
      <c r="AA216" s="224"/>
      <c r="AB216" s="226"/>
      <c r="AC216" s="224"/>
      <c r="AD216" s="226"/>
      <c r="AE216" s="227" t="s">
        <v>779</v>
      </c>
      <c r="AF216" s="235"/>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23"/>
      <c r="BJ216" s="223"/>
      <c r="BK216" s="223"/>
      <c r="BL216" s="223"/>
      <c r="BM216" s="223"/>
      <c r="BN216" s="223"/>
      <c r="BO216" s="223"/>
      <c r="BP216" s="223"/>
      <c r="BQ216" s="223"/>
      <c r="BR216" s="532"/>
    </row>
    <row r="217" spans="1:70" ht="27" customHeight="1" x14ac:dyDescent="0.3">
      <c r="A217" s="4"/>
      <c r="B217" s="502" t="s">
        <v>331</v>
      </c>
      <c r="C217" s="502"/>
      <c r="D217" s="502"/>
      <c r="E217" s="502"/>
      <c r="F217" s="502"/>
      <c r="G217" s="502"/>
      <c r="H217" s="502"/>
      <c r="I217" s="502"/>
      <c r="J217" s="502"/>
      <c r="K217" s="502"/>
      <c r="L217" s="502"/>
      <c r="M217" s="502"/>
      <c r="N217" s="502"/>
      <c r="O217" s="242"/>
      <c r="P217" s="288"/>
      <c r="Q217" s="288"/>
      <c r="R217" s="288"/>
      <c r="S217" s="288"/>
      <c r="T217" s="288"/>
      <c r="U217" s="288"/>
      <c r="V217" s="223"/>
      <c r="W217" s="223"/>
      <c r="X217" s="224"/>
      <c r="Y217" s="224"/>
      <c r="Z217" s="225" t="s">
        <v>780</v>
      </c>
      <c r="AA217" s="224"/>
      <c r="AB217" s="226"/>
      <c r="AC217" s="224"/>
      <c r="AD217" s="226"/>
      <c r="AE217" s="227" t="s">
        <v>781</v>
      </c>
      <c r="AF217" s="235"/>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23"/>
      <c r="BJ217" s="223"/>
      <c r="BK217" s="223"/>
      <c r="BL217" s="223"/>
      <c r="BM217" s="223"/>
      <c r="BN217" s="223"/>
      <c r="BO217" s="223"/>
      <c r="BP217" s="223"/>
      <c r="BQ217" s="223"/>
      <c r="BR217" s="532"/>
    </row>
    <row r="218" spans="1:70" ht="27" customHeight="1" x14ac:dyDescent="0.3">
      <c r="A218" s="4"/>
      <c r="B218" s="160" t="s">
        <v>30</v>
      </c>
      <c r="C218" s="499"/>
      <c r="D218" s="499"/>
      <c r="E218" s="499"/>
      <c r="F218" s="499"/>
      <c r="G218" s="499"/>
      <c r="H218" s="499"/>
      <c r="I218" s="499"/>
      <c r="J218" s="499"/>
      <c r="K218" s="499"/>
      <c r="L218" s="499"/>
      <c r="M218" s="499"/>
      <c r="N218" s="499"/>
      <c r="O218" s="242"/>
      <c r="P218" s="288"/>
      <c r="Q218" s="288"/>
      <c r="R218" s="288"/>
      <c r="S218" s="288"/>
      <c r="T218" s="288"/>
      <c r="U218" s="288"/>
      <c r="V218" s="223"/>
      <c r="W218" s="223"/>
      <c r="X218" s="224"/>
      <c r="Y218" s="224"/>
      <c r="Z218" s="225" t="s">
        <v>782</v>
      </c>
      <c r="AA218" s="224"/>
      <c r="AB218" s="226"/>
      <c r="AC218" s="224"/>
      <c r="AD218" s="226"/>
      <c r="AE218" s="227" t="s">
        <v>783</v>
      </c>
      <c r="AF218" s="235"/>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23"/>
      <c r="BJ218" s="223"/>
      <c r="BK218" s="223"/>
      <c r="BL218" s="223"/>
      <c r="BM218" s="223"/>
      <c r="BN218" s="223"/>
      <c r="BO218" s="223"/>
      <c r="BP218" s="223"/>
      <c r="BQ218" s="223"/>
      <c r="BR218" s="532"/>
    </row>
    <row r="219" spans="1:70" ht="27" customHeight="1" x14ac:dyDescent="0.3">
      <c r="A219" s="4"/>
      <c r="B219" s="497" t="s">
        <v>42</v>
      </c>
      <c r="C219" s="497"/>
      <c r="D219" s="497"/>
      <c r="E219" s="497"/>
      <c r="F219" s="497"/>
      <c r="G219" s="497"/>
      <c r="H219" s="497"/>
      <c r="I219" s="497"/>
      <c r="J219" s="497"/>
      <c r="K219" s="497"/>
      <c r="L219" s="497"/>
      <c r="M219" s="157">
        <v>550</v>
      </c>
      <c r="N219" s="9">
        <v>0</v>
      </c>
      <c r="O219" s="242"/>
      <c r="P219" s="288"/>
      <c r="Q219" s="288"/>
      <c r="R219" s="288"/>
      <c r="S219" s="288"/>
      <c r="T219" s="288"/>
      <c r="U219" s="288"/>
      <c r="V219" s="223"/>
      <c r="W219" s="223"/>
      <c r="X219" s="224"/>
      <c r="Y219" s="224"/>
      <c r="Z219" s="225" t="s">
        <v>784</v>
      </c>
      <c r="AA219" s="224"/>
      <c r="AB219" s="226"/>
      <c r="AC219" s="224"/>
      <c r="AD219" s="226"/>
      <c r="AE219" s="227" t="s">
        <v>785</v>
      </c>
      <c r="AF219" s="235"/>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223"/>
      <c r="BK219" s="223"/>
      <c r="BL219" s="223"/>
      <c r="BM219" s="223"/>
      <c r="BN219" s="223"/>
      <c r="BO219" s="223"/>
      <c r="BP219" s="223"/>
      <c r="BQ219" s="223"/>
      <c r="BR219" s="532"/>
    </row>
    <row r="220" spans="1:70" ht="27" customHeight="1" x14ac:dyDescent="0.3">
      <c r="A220" s="4"/>
      <c r="B220" s="497" t="s">
        <v>43</v>
      </c>
      <c r="C220" s="497"/>
      <c r="D220" s="497"/>
      <c r="E220" s="497"/>
      <c r="F220" s="497"/>
      <c r="G220" s="497"/>
      <c r="H220" s="497"/>
      <c r="I220" s="497"/>
      <c r="J220" s="497"/>
      <c r="K220" s="497"/>
      <c r="L220" s="497"/>
      <c r="M220" s="157">
        <v>552</v>
      </c>
      <c r="N220" s="9">
        <v>0</v>
      </c>
      <c r="O220" s="242"/>
      <c r="P220" s="288"/>
      <c r="Q220" s="288"/>
      <c r="R220" s="288"/>
      <c r="S220" s="288"/>
      <c r="T220" s="288"/>
      <c r="U220" s="288"/>
      <c r="V220" s="223"/>
      <c r="W220" s="223"/>
      <c r="X220" s="224"/>
      <c r="Y220" s="224"/>
      <c r="Z220" s="225" t="s">
        <v>786</v>
      </c>
      <c r="AA220" s="224"/>
      <c r="AB220" s="226"/>
      <c r="AC220" s="224"/>
      <c r="AD220" s="226"/>
      <c r="AE220" s="227" t="s">
        <v>787</v>
      </c>
      <c r="AF220" s="235"/>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223"/>
      <c r="BK220" s="223"/>
      <c r="BL220" s="223"/>
      <c r="BM220" s="223"/>
      <c r="BN220" s="223"/>
      <c r="BO220" s="223"/>
      <c r="BP220" s="223"/>
      <c r="BQ220" s="223"/>
      <c r="BR220" s="532"/>
    </row>
    <row r="221" spans="1:70" ht="27" customHeight="1" x14ac:dyDescent="0.3">
      <c r="A221" s="4"/>
      <c r="B221" s="497" t="s">
        <v>44</v>
      </c>
      <c r="C221" s="497"/>
      <c r="D221" s="497"/>
      <c r="E221" s="497"/>
      <c r="F221" s="497"/>
      <c r="G221" s="497"/>
      <c r="H221" s="497"/>
      <c r="I221" s="497"/>
      <c r="J221" s="497"/>
      <c r="K221" s="497"/>
      <c r="L221" s="497"/>
      <c r="M221" s="157">
        <v>554</v>
      </c>
      <c r="N221" s="9">
        <v>0</v>
      </c>
      <c r="O221" s="242"/>
      <c r="P221" s="288"/>
      <c r="Q221" s="288"/>
      <c r="R221" s="288"/>
      <c r="S221" s="288"/>
      <c r="T221" s="288"/>
      <c r="U221" s="288"/>
      <c r="V221" s="223"/>
      <c r="W221" s="223"/>
      <c r="X221" s="224"/>
      <c r="Y221" s="224"/>
      <c r="Z221" s="225" t="s">
        <v>788</v>
      </c>
      <c r="AA221" s="224"/>
      <c r="AB221" s="226"/>
      <c r="AC221" s="224"/>
      <c r="AD221" s="226"/>
      <c r="AE221" s="227" t="s">
        <v>789</v>
      </c>
      <c r="AF221" s="235"/>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223"/>
      <c r="BK221" s="223"/>
      <c r="BL221" s="223"/>
      <c r="BM221" s="223"/>
      <c r="BN221" s="223"/>
      <c r="BO221" s="223"/>
      <c r="BP221" s="223"/>
      <c r="BQ221" s="223"/>
      <c r="BR221" s="532"/>
    </row>
    <row r="222" spans="1:70" ht="27" customHeight="1" x14ac:dyDescent="0.3">
      <c r="A222" s="4"/>
      <c r="B222" s="497" t="s">
        <v>45</v>
      </c>
      <c r="C222" s="497"/>
      <c r="D222" s="497"/>
      <c r="E222" s="497"/>
      <c r="F222" s="497"/>
      <c r="G222" s="497"/>
      <c r="H222" s="497"/>
      <c r="I222" s="497"/>
      <c r="J222" s="497"/>
      <c r="K222" s="497"/>
      <c r="L222" s="497"/>
      <c r="M222" s="157">
        <v>556</v>
      </c>
      <c r="N222" s="9">
        <v>0</v>
      </c>
      <c r="O222" s="242"/>
      <c r="P222" s="288"/>
      <c r="Q222" s="288"/>
      <c r="R222" s="288"/>
      <c r="S222" s="288"/>
      <c r="T222" s="288"/>
      <c r="U222" s="288"/>
      <c r="V222" s="223"/>
      <c r="W222" s="223"/>
      <c r="X222" s="224"/>
      <c r="Y222" s="224"/>
      <c r="Z222" s="225" t="s">
        <v>790</v>
      </c>
      <c r="AA222" s="224"/>
      <c r="AB222" s="226"/>
      <c r="AC222" s="224"/>
      <c r="AD222" s="226"/>
      <c r="AE222" s="227" t="s">
        <v>791</v>
      </c>
      <c r="AF222" s="235"/>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3"/>
      <c r="BQ222" s="223"/>
      <c r="BR222" s="532"/>
    </row>
    <row r="223" spans="1:70" ht="27" customHeight="1" x14ac:dyDescent="0.3">
      <c r="A223" s="4"/>
      <c r="B223" s="497" t="s">
        <v>46</v>
      </c>
      <c r="C223" s="497"/>
      <c r="D223" s="497"/>
      <c r="E223" s="497"/>
      <c r="F223" s="497"/>
      <c r="G223" s="497"/>
      <c r="H223" s="497"/>
      <c r="I223" s="497"/>
      <c r="J223" s="497"/>
      <c r="K223" s="497"/>
      <c r="L223" s="497"/>
      <c r="M223" s="157">
        <v>558</v>
      </c>
      <c r="N223" s="9">
        <v>0</v>
      </c>
      <c r="O223" s="242"/>
      <c r="P223" s="288"/>
      <c r="Q223" s="288"/>
      <c r="R223" s="288"/>
      <c r="S223" s="288"/>
      <c r="T223" s="288"/>
      <c r="U223" s="288"/>
      <c r="V223" s="223"/>
      <c r="W223" s="223"/>
      <c r="X223" s="224"/>
      <c r="Y223" s="224"/>
      <c r="Z223" s="225" t="s">
        <v>792</v>
      </c>
      <c r="AA223" s="224"/>
      <c r="AB223" s="226"/>
      <c r="AC223" s="224"/>
      <c r="AD223" s="226"/>
      <c r="AE223" s="227" t="s">
        <v>793</v>
      </c>
      <c r="AF223" s="235"/>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532"/>
    </row>
    <row r="224" spans="1:70" ht="27" customHeight="1" x14ac:dyDescent="0.3">
      <c r="A224" s="4"/>
      <c r="B224" s="497" t="s">
        <v>47</v>
      </c>
      <c r="C224" s="497"/>
      <c r="D224" s="497"/>
      <c r="E224" s="497"/>
      <c r="F224" s="497"/>
      <c r="G224" s="497"/>
      <c r="H224" s="497"/>
      <c r="I224" s="497"/>
      <c r="J224" s="497"/>
      <c r="K224" s="497"/>
      <c r="L224" s="497"/>
      <c r="M224" s="157">
        <v>560</v>
      </c>
      <c r="N224" s="9">
        <v>0</v>
      </c>
      <c r="O224" s="242"/>
      <c r="P224" s="288"/>
      <c r="Q224" s="288"/>
      <c r="R224" s="288"/>
      <c r="S224" s="288"/>
      <c r="T224" s="288"/>
      <c r="U224" s="288"/>
      <c r="V224" s="223"/>
      <c r="W224" s="223"/>
      <c r="X224" s="224"/>
      <c r="Y224" s="224"/>
      <c r="Z224" s="225" t="s">
        <v>794</v>
      </c>
      <c r="AA224" s="224"/>
      <c r="AB224" s="226"/>
      <c r="AC224" s="224"/>
      <c r="AD224" s="226"/>
      <c r="AE224" s="227" t="s">
        <v>795</v>
      </c>
      <c r="AF224" s="235"/>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223"/>
      <c r="BK224" s="223"/>
      <c r="BL224" s="223"/>
      <c r="BM224" s="223"/>
      <c r="BN224" s="223"/>
      <c r="BO224" s="223"/>
      <c r="BP224" s="223"/>
      <c r="BQ224" s="223"/>
      <c r="BR224" s="532"/>
    </row>
    <row r="225" spans="1:70" ht="27" customHeight="1" x14ac:dyDescent="0.3">
      <c r="A225" s="4"/>
      <c r="B225" s="497" t="s">
        <v>48</v>
      </c>
      <c r="C225" s="497"/>
      <c r="D225" s="497"/>
      <c r="E225" s="497"/>
      <c r="F225" s="497"/>
      <c r="G225" s="497"/>
      <c r="H225" s="497"/>
      <c r="I225" s="497"/>
      <c r="J225" s="497"/>
      <c r="K225" s="497"/>
      <c r="L225" s="497"/>
      <c r="M225" s="157">
        <v>562</v>
      </c>
      <c r="N225" s="9">
        <v>0</v>
      </c>
      <c r="O225" s="242"/>
      <c r="P225" s="288"/>
      <c r="Q225" s="288"/>
      <c r="R225" s="288"/>
      <c r="S225" s="288"/>
      <c r="T225" s="288"/>
      <c r="U225" s="288"/>
      <c r="V225" s="223"/>
      <c r="W225" s="223"/>
      <c r="X225" s="224"/>
      <c r="Y225" s="224"/>
      <c r="Z225" s="225" t="s">
        <v>796</v>
      </c>
      <c r="AA225" s="224"/>
      <c r="AB225" s="226"/>
      <c r="AC225" s="224"/>
      <c r="AD225" s="226"/>
      <c r="AE225" s="227" t="s">
        <v>797</v>
      </c>
      <c r="AF225" s="235"/>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532"/>
    </row>
    <row r="226" spans="1:70" ht="27" customHeight="1" x14ac:dyDescent="0.3">
      <c r="A226" s="4"/>
      <c r="B226" s="497" t="s">
        <v>49</v>
      </c>
      <c r="C226" s="497"/>
      <c r="D226" s="497"/>
      <c r="E226" s="497"/>
      <c r="F226" s="497"/>
      <c r="G226" s="497"/>
      <c r="H226" s="497"/>
      <c r="I226" s="497"/>
      <c r="J226" s="497"/>
      <c r="K226" s="497"/>
      <c r="L226" s="497"/>
      <c r="M226" s="157">
        <v>564</v>
      </c>
      <c r="N226" s="9">
        <v>0</v>
      </c>
      <c r="O226" s="242"/>
      <c r="P226" s="288"/>
      <c r="Q226" s="288"/>
      <c r="R226" s="288"/>
      <c r="S226" s="288"/>
      <c r="T226" s="288"/>
      <c r="U226" s="288"/>
      <c r="V226" s="223"/>
      <c r="W226" s="223"/>
      <c r="X226" s="224"/>
      <c r="Y226" s="224"/>
      <c r="Z226" s="225" t="s">
        <v>798</v>
      </c>
      <c r="AA226" s="224"/>
      <c r="AB226" s="226"/>
      <c r="AC226" s="224"/>
      <c r="AD226" s="226"/>
      <c r="AE226" s="227" t="s">
        <v>799</v>
      </c>
      <c r="AF226" s="235"/>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223"/>
      <c r="BK226" s="223"/>
      <c r="BL226" s="223"/>
      <c r="BM226" s="223"/>
      <c r="BN226" s="223"/>
      <c r="BO226" s="223"/>
      <c r="BP226" s="223"/>
      <c r="BQ226" s="223"/>
      <c r="BR226" s="532"/>
    </row>
    <row r="227" spans="1:70" ht="27" customHeight="1" x14ac:dyDescent="0.3">
      <c r="A227" s="4"/>
      <c r="B227" s="497" t="s">
        <v>50</v>
      </c>
      <c r="C227" s="497"/>
      <c r="D227" s="497"/>
      <c r="E227" s="497"/>
      <c r="F227" s="497"/>
      <c r="G227" s="497"/>
      <c r="H227" s="497"/>
      <c r="I227" s="497"/>
      <c r="J227" s="497"/>
      <c r="K227" s="497"/>
      <c r="L227" s="497"/>
      <c r="M227" s="157">
        <v>566</v>
      </c>
      <c r="N227" s="9">
        <v>0</v>
      </c>
      <c r="O227" s="242"/>
      <c r="P227" s="288"/>
      <c r="Q227" s="288"/>
      <c r="R227" s="288"/>
      <c r="S227" s="288"/>
      <c r="T227" s="288"/>
      <c r="U227" s="288"/>
      <c r="V227" s="223"/>
      <c r="W227" s="223"/>
      <c r="X227" s="224"/>
      <c r="Y227" s="224"/>
      <c r="Z227" s="225" t="s">
        <v>800</v>
      </c>
      <c r="AA227" s="224"/>
      <c r="AB227" s="226"/>
      <c r="AC227" s="224"/>
      <c r="AD227" s="226"/>
      <c r="AE227" s="227" t="s">
        <v>801</v>
      </c>
      <c r="AF227" s="235"/>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223"/>
      <c r="BK227" s="223"/>
      <c r="BL227" s="223"/>
      <c r="BM227" s="223"/>
      <c r="BN227" s="223"/>
      <c r="BO227" s="223"/>
      <c r="BP227" s="223"/>
      <c r="BQ227" s="223"/>
      <c r="BR227" s="532"/>
    </row>
    <row r="228" spans="1:70" ht="27" customHeight="1" x14ac:dyDescent="0.3">
      <c r="A228" s="4"/>
      <c r="B228" s="497" t="s">
        <v>51</v>
      </c>
      <c r="C228" s="497"/>
      <c r="D228" s="497"/>
      <c r="E228" s="497"/>
      <c r="F228" s="497"/>
      <c r="G228" s="497"/>
      <c r="H228" s="497"/>
      <c r="I228" s="497"/>
      <c r="J228" s="497"/>
      <c r="K228" s="497"/>
      <c r="L228" s="497"/>
      <c r="M228" s="157">
        <v>568</v>
      </c>
      <c r="N228" s="9">
        <v>0</v>
      </c>
      <c r="O228" s="242"/>
      <c r="P228" s="288"/>
      <c r="Q228" s="288"/>
      <c r="R228" s="288"/>
      <c r="S228" s="288"/>
      <c r="T228" s="288"/>
      <c r="U228" s="288"/>
      <c r="V228" s="223"/>
      <c r="W228" s="223"/>
      <c r="X228" s="224"/>
      <c r="Y228" s="224"/>
      <c r="Z228" s="225" t="s">
        <v>802</v>
      </c>
      <c r="AA228" s="224"/>
      <c r="AB228" s="226"/>
      <c r="AC228" s="224"/>
      <c r="AD228" s="226"/>
      <c r="AE228" s="227" t="s">
        <v>803</v>
      </c>
      <c r="AF228" s="235"/>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223"/>
      <c r="BK228" s="223"/>
      <c r="BL228" s="223"/>
      <c r="BM228" s="223"/>
      <c r="BN228" s="223"/>
      <c r="BO228" s="223"/>
      <c r="BP228" s="223"/>
      <c r="BQ228" s="223"/>
      <c r="BR228" s="532"/>
    </row>
    <row r="229" spans="1:70" ht="27" customHeight="1" x14ac:dyDescent="0.3">
      <c r="A229" s="4"/>
      <c r="B229" s="497" t="s">
        <v>1061</v>
      </c>
      <c r="C229" s="497"/>
      <c r="D229" s="497"/>
      <c r="E229" s="497"/>
      <c r="F229" s="497"/>
      <c r="G229" s="497"/>
      <c r="H229" s="497"/>
      <c r="I229" s="497"/>
      <c r="J229" s="497"/>
      <c r="K229" s="497"/>
      <c r="L229" s="497"/>
      <c r="M229" s="157">
        <v>570</v>
      </c>
      <c r="N229" s="91">
        <f>Computation!N230</f>
        <v>0</v>
      </c>
      <c r="O229" s="242"/>
      <c r="P229" s="288"/>
      <c r="Q229" s="288"/>
      <c r="R229" s="288"/>
      <c r="S229" s="288"/>
      <c r="T229" s="288"/>
      <c r="U229" s="288"/>
      <c r="V229" s="223"/>
      <c r="W229" s="223"/>
      <c r="X229" s="224"/>
      <c r="Y229" s="224"/>
      <c r="Z229" s="225" t="s">
        <v>804</v>
      </c>
      <c r="AA229" s="224"/>
      <c r="AB229" s="226"/>
      <c r="AC229" s="224"/>
      <c r="AD229" s="226"/>
      <c r="AE229" s="227" t="s">
        <v>805</v>
      </c>
      <c r="AF229" s="235"/>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223"/>
      <c r="BK229" s="223"/>
      <c r="BL229" s="223"/>
      <c r="BM229" s="223"/>
      <c r="BN229" s="223"/>
      <c r="BO229" s="223"/>
      <c r="BP229" s="223"/>
      <c r="BQ229" s="223"/>
      <c r="BR229" s="532"/>
    </row>
    <row r="230" spans="1:70" ht="27" customHeight="1" x14ac:dyDescent="0.3">
      <c r="A230" s="4"/>
      <c r="B230" s="161" t="s">
        <v>2</v>
      </c>
      <c r="C230" s="503"/>
      <c r="D230" s="503"/>
      <c r="E230" s="503"/>
      <c r="F230" s="503"/>
      <c r="G230" s="503"/>
      <c r="H230" s="503"/>
      <c r="I230" s="503"/>
      <c r="J230" s="503"/>
      <c r="K230" s="503"/>
      <c r="L230" s="503"/>
      <c r="M230" s="503"/>
      <c r="N230" s="503"/>
      <c r="O230" s="242"/>
      <c r="P230" s="288"/>
      <c r="Q230" s="288"/>
      <c r="R230" s="288"/>
      <c r="S230" s="288"/>
      <c r="T230" s="288"/>
      <c r="U230" s="288"/>
      <c r="V230" s="223"/>
      <c r="W230" s="223"/>
      <c r="X230" s="224"/>
      <c r="Y230" s="224"/>
      <c r="Z230" s="225" t="s">
        <v>806</v>
      </c>
      <c r="AA230" s="224"/>
      <c r="AB230" s="226"/>
      <c r="AC230" s="224"/>
      <c r="AD230" s="226"/>
      <c r="AE230" s="227" t="s">
        <v>807</v>
      </c>
      <c r="AF230" s="235"/>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223"/>
      <c r="BK230" s="223"/>
      <c r="BL230" s="223"/>
      <c r="BM230" s="223"/>
      <c r="BN230" s="223"/>
      <c r="BO230" s="223"/>
      <c r="BP230" s="223"/>
      <c r="BQ230" s="223"/>
      <c r="BR230" s="532"/>
    </row>
    <row r="231" spans="1:70" ht="27" customHeight="1" x14ac:dyDescent="0.3">
      <c r="A231" s="4"/>
      <c r="B231" s="497" t="s">
        <v>52</v>
      </c>
      <c r="C231" s="497"/>
      <c r="D231" s="497"/>
      <c r="E231" s="497"/>
      <c r="F231" s="497"/>
      <c r="G231" s="497"/>
      <c r="H231" s="497"/>
      <c r="I231" s="497"/>
      <c r="J231" s="497"/>
      <c r="K231" s="497"/>
      <c r="L231" s="497"/>
      <c r="M231" s="157">
        <v>572</v>
      </c>
      <c r="N231" s="9">
        <v>0</v>
      </c>
      <c r="O231" s="242"/>
      <c r="P231" s="288"/>
      <c r="Q231" s="288"/>
      <c r="R231" s="288"/>
      <c r="S231" s="288"/>
      <c r="T231" s="288"/>
      <c r="U231" s="288"/>
      <c r="V231" s="223"/>
      <c r="W231" s="223"/>
      <c r="X231" s="224"/>
      <c r="Y231" s="224"/>
      <c r="Z231" s="225" t="s">
        <v>808</v>
      </c>
      <c r="AA231" s="224"/>
      <c r="AB231" s="226"/>
      <c r="AC231" s="224"/>
      <c r="AD231" s="226"/>
      <c r="AE231" s="227" t="s">
        <v>809</v>
      </c>
      <c r="AF231" s="235"/>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223"/>
      <c r="BK231" s="223"/>
      <c r="BL231" s="223"/>
      <c r="BM231" s="223"/>
      <c r="BN231" s="223"/>
      <c r="BO231" s="223"/>
      <c r="BP231" s="223"/>
      <c r="BQ231" s="223"/>
      <c r="BR231" s="532"/>
    </row>
    <row r="232" spans="1:70" ht="27" customHeight="1" x14ac:dyDescent="0.3">
      <c r="A232" s="4"/>
      <c r="B232" s="497" t="s">
        <v>1062</v>
      </c>
      <c r="C232" s="497"/>
      <c r="D232" s="497"/>
      <c r="E232" s="497"/>
      <c r="F232" s="497"/>
      <c r="G232" s="497"/>
      <c r="H232" s="497"/>
      <c r="I232" s="497"/>
      <c r="J232" s="497"/>
      <c r="K232" s="497"/>
      <c r="L232" s="497"/>
      <c r="M232" s="157">
        <v>574</v>
      </c>
      <c r="N232" s="91">
        <f>Computation!N233</f>
        <v>0</v>
      </c>
      <c r="O232" s="242"/>
      <c r="P232" s="288"/>
      <c r="Q232" s="288"/>
      <c r="R232" s="288"/>
      <c r="S232" s="288"/>
      <c r="T232" s="288"/>
      <c r="U232" s="288"/>
      <c r="V232" s="223"/>
      <c r="W232" s="223"/>
      <c r="X232" s="224"/>
      <c r="Y232" s="224"/>
      <c r="Z232" s="225" t="s">
        <v>810</v>
      </c>
      <c r="AA232" s="224"/>
      <c r="AB232" s="226"/>
      <c r="AC232" s="224"/>
      <c r="AD232" s="226"/>
      <c r="AE232" s="227" t="s">
        <v>811</v>
      </c>
      <c r="AF232" s="235"/>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223"/>
      <c r="BK232" s="223"/>
      <c r="BL232" s="223"/>
      <c r="BM232" s="223"/>
      <c r="BN232" s="223"/>
      <c r="BO232" s="223"/>
      <c r="BP232" s="223"/>
      <c r="BQ232" s="223"/>
      <c r="BR232" s="532"/>
    </row>
    <row r="233" spans="1:70" ht="27" customHeight="1" x14ac:dyDescent="0.3">
      <c r="A233" s="4"/>
      <c r="B233" s="497" t="s">
        <v>1063</v>
      </c>
      <c r="C233" s="497"/>
      <c r="D233" s="497"/>
      <c r="E233" s="497"/>
      <c r="F233" s="497"/>
      <c r="G233" s="497"/>
      <c r="H233" s="497"/>
      <c r="I233" s="497"/>
      <c r="J233" s="497"/>
      <c r="K233" s="497"/>
      <c r="L233" s="497"/>
      <c r="M233" s="157">
        <v>576</v>
      </c>
      <c r="N233" s="91">
        <f>Computation!N234</f>
        <v>0</v>
      </c>
      <c r="O233" s="242"/>
      <c r="P233" s="288"/>
      <c r="Q233" s="288"/>
      <c r="R233" s="288"/>
      <c r="S233" s="288"/>
      <c r="T233" s="288"/>
      <c r="U233" s="288"/>
      <c r="V233" s="223"/>
      <c r="W233" s="223"/>
      <c r="X233" s="224"/>
      <c r="Y233" s="224"/>
      <c r="Z233" s="225" t="s">
        <v>812</v>
      </c>
      <c r="AA233" s="224"/>
      <c r="AB233" s="226"/>
      <c r="AC233" s="224"/>
      <c r="AD233" s="226"/>
      <c r="AE233" s="227" t="s">
        <v>813</v>
      </c>
      <c r="AF233" s="235"/>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223"/>
      <c r="BK233" s="223"/>
      <c r="BL233" s="223"/>
      <c r="BM233" s="223"/>
      <c r="BN233" s="223"/>
      <c r="BO233" s="223"/>
      <c r="BP233" s="223"/>
      <c r="BQ233" s="223"/>
      <c r="BR233" s="532"/>
    </row>
    <row r="234" spans="1:70" ht="27" customHeight="1" x14ac:dyDescent="0.3">
      <c r="A234" s="4"/>
      <c r="B234" s="497" t="s">
        <v>1064</v>
      </c>
      <c r="C234" s="497"/>
      <c r="D234" s="497"/>
      <c r="E234" s="497"/>
      <c r="F234" s="497"/>
      <c r="G234" s="497"/>
      <c r="H234" s="497"/>
      <c r="I234" s="497"/>
      <c r="J234" s="497"/>
      <c r="K234" s="497"/>
      <c r="L234" s="497"/>
      <c r="M234" s="157">
        <v>578</v>
      </c>
      <c r="N234" s="91">
        <f>Computation!N235</f>
        <v>0</v>
      </c>
      <c r="O234" s="242"/>
      <c r="P234" s="288"/>
      <c r="Q234" s="288"/>
      <c r="R234" s="288"/>
      <c r="S234" s="288"/>
      <c r="T234" s="288"/>
      <c r="U234" s="288"/>
      <c r="V234" s="223"/>
      <c r="W234" s="223"/>
      <c r="X234" s="224"/>
      <c r="Y234" s="224"/>
      <c r="Z234" s="225" t="s">
        <v>814</v>
      </c>
      <c r="AA234" s="224"/>
      <c r="AB234" s="226"/>
      <c r="AC234" s="224"/>
      <c r="AD234" s="226"/>
      <c r="AE234" s="227" t="s">
        <v>815</v>
      </c>
      <c r="AF234" s="235"/>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223"/>
      <c r="BK234" s="223"/>
      <c r="BL234" s="223"/>
      <c r="BM234" s="223"/>
      <c r="BN234" s="223"/>
      <c r="BO234" s="223"/>
      <c r="BP234" s="223"/>
      <c r="BQ234" s="223"/>
      <c r="BR234" s="532"/>
    </row>
    <row r="235" spans="1:70" ht="27" customHeight="1" x14ac:dyDescent="0.3">
      <c r="A235" s="4"/>
      <c r="B235" s="497" t="s">
        <v>53</v>
      </c>
      <c r="C235" s="497"/>
      <c r="D235" s="497"/>
      <c r="E235" s="497"/>
      <c r="F235" s="497"/>
      <c r="G235" s="497"/>
      <c r="H235" s="497"/>
      <c r="I235" s="497"/>
      <c r="J235" s="497"/>
      <c r="K235" s="497"/>
      <c r="L235" s="497"/>
      <c r="M235" s="157">
        <v>580</v>
      </c>
      <c r="N235" s="9">
        <v>0</v>
      </c>
      <c r="O235" s="242"/>
      <c r="P235" s="288"/>
      <c r="Q235" s="288"/>
      <c r="R235" s="288"/>
      <c r="S235" s="288"/>
      <c r="T235" s="288"/>
      <c r="U235" s="288"/>
      <c r="V235" s="223"/>
      <c r="W235" s="223"/>
      <c r="X235" s="224"/>
      <c r="Y235" s="224"/>
      <c r="Z235" s="225" t="s">
        <v>816</v>
      </c>
      <c r="AA235" s="224"/>
      <c r="AB235" s="226"/>
      <c r="AC235" s="224"/>
      <c r="AD235" s="226"/>
      <c r="AE235" s="227" t="s">
        <v>817</v>
      </c>
      <c r="AF235" s="235"/>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223"/>
      <c r="BK235" s="223"/>
      <c r="BL235" s="223"/>
      <c r="BM235" s="223"/>
      <c r="BN235" s="223"/>
      <c r="BO235" s="223"/>
      <c r="BP235" s="223"/>
      <c r="BQ235" s="223"/>
      <c r="BR235" s="532"/>
    </row>
    <row r="236" spans="1:70" ht="27" customHeight="1" x14ac:dyDescent="0.3">
      <c r="A236" s="4"/>
      <c r="B236" s="497" t="s">
        <v>54</v>
      </c>
      <c r="C236" s="497"/>
      <c r="D236" s="497"/>
      <c r="E236" s="497"/>
      <c r="F236" s="497"/>
      <c r="G236" s="497"/>
      <c r="H236" s="497"/>
      <c r="I236" s="497"/>
      <c r="J236" s="497"/>
      <c r="K236" s="497"/>
      <c r="L236" s="497"/>
      <c r="M236" s="157">
        <v>582</v>
      </c>
      <c r="N236" s="91">
        <f>Computation!N237</f>
        <v>0</v>
      </c>
      <c r="O236" s="242"/>
      <c r="P236" s="288"/>
      <c r="Q236" s="288"/>
      <c r="R236" s="288"/>
      <c r="S236" s="288"/>
      <c r="T236" s="288"/>
      <c r="U236" s="288"/>
      <c r="V236" s="223"/>
      <c r="W236" s="223"/>
      <c r="X236" s="224"/>
      <c r="Y236" s="224"/>
      <c r="Z236" s="225" t="s">
        <v>818</v>
      </c>
      <c r="AA236" s="224"/>
      <c r="AB236" s="226"/>
      <c r="AC236" s="224"/>
      <c r="AD236" s="226"/>
      <c r="AE236" s="227" t="s">
        <v>819</v>
      </c>
      <c r="AF236" s="235"/>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532"/>
    </row>
    <row r="237" spans="1:70" ht="27" customHeight="1" x14ac:dyDescent="0.3">
      <c r="A237" s="4"/>
      <c r="B237" s="497" t="s">
        <v>55</v>
      </c>
      <c r="C237" s="497"/>
      <c r="D237" s="497"/>
      <c r="E237" s="497"/>
      <c r="F237" s="497"/>
      <c r="G237" s="497"/>
      <c r="H237" s="497"/>
      <c r="I237" s="497"/>
      <c r="J237" s="497"/>
      <c r="K237" s="497"/>
      <c r="L237" s="497"/>
      <c r="M237" s="157">
        <v>584</v>
      </c>
      <c r="N237" s="91">
        <f>Computation!N238</f>
        <v>0</v>
      </c>
      <c r="O237" s="242"/>
      <c r="P237" s="288"/>
      <c r="Q237" s="288"/>
      <c r="R237" s="288"/>
      <c r="S237" s="288"/>
      <c r="T237" s="288"/>
      <c r="U237" s="288"/>
      <c r="V237" s="223"/>
      <c r="W237" s="223"/>
      <c r="X237" s="224"/>
      <c r="Y237" s="224"/>
      <c r="Z237" s="225" t="s">
        <v>820</v>
      </c>
      <c r="AA237" s="224"/>
      <c r="AB237" s="226"/>
      <c r="AC237" s="224"/>
      <c r="AD237" s="226"/>
      <c r="AE237" s="227" t="s">
        <v>821</v>
      </c>
      <c r="AF237" s="235"/>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223"/>
      <c r="BK237" s="223"/>
      <c r="BL237" s="223"/>
      <c r="BM237" s="223"/>
      <c r="BN237" s="223"/>
      <c r="BO237" s="223"/>
      <c r="BP237" s="223"/>
      <c r="BQ237" s="223"/>
      <c r="BR237" s="532"/>
    </row>
    <row r="238" spans="1:70" ht="27" customHeight="1" x14ac:dyDescent="0.3">
      <c r="A238" s="4"/>
      <c r="B238" s="497" t="s">
        <v>1060</v>
      </c>
      <c r="C238" s="497"/>
      <c r="D238" s="497"/>
      <c r="E238" s="497"/>
      <c r="F238" s="497"/>
      <c r="G238" s="497"/>
      <c r="H238" s="497"/>
      <c r="I238" s="497"/>
      <c r="J238" s="497"/>
      <c r="K238" s="497"/>
      <c r="L238" s="497"/>
      <c r="M238" s="157">
        <v>586</v>
      </c>
      <c r="N238" s="91">
        <f>Computation!N239</f>
        <v>0</v>
      </c>
      <c r="O238" s="242"/>
      <c r="P238" s="288"/>
      <c r="Q238" s="288"/>
      <c r="R238" s="288"/>
      <c r="S238" s="288"/>
      <c r="T238" s="288"/>
      <c r="U238" s="288"/>
      <c r="V238" s="223"/>
      <c r="W238" s="223"/>
      <c r="X238" s="224"/>
      <c r="Y238" s="224"/>
      <c r="Z238" s="225" t="s">
        <v>822</v>
      </c>
      <c r="AA238" s="224"/>
      <c r="AB238" s="226"/>
      <c r="AC238" s="224"/>
      <c r="AD238" s="226"/>
      <c r="AE238" s="227" t="s">
        <v>823</v>
      </c>
      <c r="AF238" s="235"/>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223"/>
      <c r="BK238" s="223"/>
      <c r="BL238" s="223"/>
      <c r="BM238" s="223"/>
      <c r="BN238" s="223"/>
      <c r="BO238" s="223"/>
      <c r="BP238" s="223"/>
      <c r="BQ238" s="223"/>
      <c r="BR238" s="532"/>
    </row>
    <row r="239" spans="1:70" ht="27" customHeight="1" x14ac:dyDescent="0.3">
      <c r="A239" s="4"/>
      <c r="B239" s="497" t="s">
        <v>1065</v>
      </c>
      <c r="C239" s="497"/>
      <c r="D239" s="497"/>
      <c r="E239" s="497"/>
      <c r="F239" s="497"/>
      <c r="G239" s="497"/>
      <c r="H239" s="497"/>
      <c r="I239" s="497"/>
      <c r="J239" s="497"/>
      <c r="K239" s="497"/>
      <c r="L239" s="497"/>
      <c r="M239" s="157">
        <v>588</v>
      </c>
      <c r="N239" s="91">
        <f>Computation!N240</f>
        <v>0</v>
      </c>
      <c r="O239" s="242"/>
      <c r="P239" s="288"/>
      <c r="Q239" s="288"/>
      <c r="R239" s="288"/>
      <c r="S239" s="288"/>
      <c r="T239" s="288"/>
      <c r="U239" s="288"/>
      <c r="V239" s="223"/>
      <c r="W239" s="223"/>
      <c r="X239" s="224"/>
      <c r="Y239" s="224"/>
      <c r="Z239" s="225" t="s">
        <v>824</v>
      </c>
      <c r="AA239" s="224"/>
      <c r="AB239" s="226"/>
      <c r="AC239" s="224"/>
      <c r="AD239" s="226"/>
      <c r="AE239" s="227" t="s">
        <v>825</v>
      </c>
      <c r="AF239" s="235"/>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23"/>
      <c r="BJ239" s="223"/>
      <c r="BK239" s="223"/>
      <c r="BL239" s="223"/>
      <c r="BM239" s="223"/>
      <c r="BN239" s="223"/>
      <c r="BO239" s="223"/>
      <c r="BP239" s="223"/>
      <c r="BQ239" s="223"/>
      <c r="BR239" s="532"/>
    </row>
    <row r="240" spans="1:70" ht="27" customHeight="1" x14ac:dyDescent="0.3">
      <c r="A240" s="4"/>
      <c r="B240" s="497" t="s">
        <v>1066</v>
      </c>
      <c r="C240" s="497"/>
      <c r="D240" s="497"/>
      <c r="E240" s="497"/>
      <c r="F240" s="497"/>
      <c r="G240" s="497"/>
      <c r="H240" s="497"/>
      <c r="I240" s="497"/>
      <c r="J240" s="497"/>
      <c r="K240" s="497"/>
      <c r="L240" s="497"/>
      <c r="M240" s="157">
        <v>590</v>
      </c>
      <c r="N240" s="91">
        <f>Computation!N241</f>
        <v>0</v>
      </c>
      <c r="O240" s="242"/>
      <c r="P240" s="288"/>
      <c r="Q240" s="288"/>
      <c r="R240" s="288"/>
      <c r="S240" s="288"/>
      <c r="T240" s="288"/>
      <c r="U240" s="288"/>
      <c r="V240" s="223"/>
      <c r="W240" s="223"/>
      <c r="X240" s="224"/>
      <c r="Y240" s="224"/>
      <c r="Z240" s="225" t="s">
        <v>826</v>
      </c>
      <c r="AA240" s="224"/>
      <c r="AB240" s="226"/>
      <c r="AC240" s="224"/>
      <c r="AD240" s="226"/>
      <c r="AE240" s="227" t="s">
        <v>827</v>
      </c>
      <c r="AF240" s="235"/>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223"/>
      <c r="BK240" s="223"/>
      <c r="BL240" s="223"/>
      <c r="BM240" s="223"/>
      <c r="BN240" s="223"/>
      <c r="BO240" s="223"/>
      <c r="BP240" s="223"/>
      <c r="BQ240" s="223"/>
      <c r="BR240" s="532"/>
    </row>
    <row r="241" spans="1:70" ht="27" customHeight="1" x14ac:dyDescent="0.3">
      <c r="A241" s="4"/>
      <c r="B241" s="419" t="s">
        <v>332</v>
      </c>
      <c r="C241" s="419"/>
      <c r="D241" s="419"/>
      <c r="E241" s="419"/>
      <c r="F241" s="419"/>
      <c r="G241" s="419"/>
      <c r="H241" s="419"/>
      <c r="I241" s="419"/>
      <c r="J241" s="419"/>
      <c r="K241" s="419"/>
      <c r="L241" s="419"/>
      <c r="M241" s="419"/>
      <c r="N241" s="419"/>
      <c r="O241" s="242"/>
      <c r="P241" s="288"/>
      <c r="Q241" s="288"/>
      <c r="R241" s="288"/>
      <c r="S241" s="288"/>
      <c r="T241" s="288"/>
      <c r="U241" s="288"/>
      <c r="V241" s="223"/>
      <c r="W241" s="223"/>
      <c r="X241" s="224"/>
      <c r="Y241" s="224"/>
      <c r="Z241" s="225" t="s">
        <v>828</v>
      </c>
      <c r="AA241" s="224"/>
      <c r="AB241" s="226"/>
      <c r="AC241" s="224"/>
      <c r="AD241" s="226"/>
      <c r="AE241" s="227" t="s">
        <v>829</v>
      </c>
      <c r="AF241" s="235"/>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23"/>
      <c r="BJ241" s="223"/>
      <c r="BK241" s="223"/>
      <c r="BL241" s="223"/>
      <c r="BM241" s="223"/>
      <c r="BN241" s="223"/>
      <c r="BO241" s="223"/>
      <c r="BP241" s="223"/>
      <c r="BQ241" s="223"/>
      <c r="BR241" s="532"/>
    </row>
    <row r="242" spans="1:70" ht="27" customHeight="1" x14ac:dyDescent="0.3">
      <c r="A242" s="4"/>
      <c r="B242" s="162" t="s">
        <v>143</v>
      </c>
      <c r="C242" s="417" t="s">
        <v>884</v>
      </c>
      <c r="D242" s="417"/>
      <c r="E242" s="417"/>
      <c r="F242" s="417"/>
      <c r="G242" s="417"/>
      <c r="H242" s="417"/>
      <c r="I242" s="417"/>
      <c r="J242" s="417"/>
      <c r="K242" s="417"/>
      <c r="L242" s="417"/>
      <c r="M242" s="146">
        <v>600</v>
      </c>
      <c r="N242" s="163">
        <v>0</v>
      </c>
      <c r="O242" s="242"/>
      <c r="P242" s="288"/>
      <c r="Q242" s="288"/>
      <c r="R242" s="288"/>
      <c r="S242" s="288"/>
      <c r="T242" s="288"/>
      <c r="U242" s="288"/>
      <c r="V242" s="223"/>
      <c r="W242" s="223"/>
      <c r="X242" s="224"/>
      <c r="Y242" s="224"/>
      <c r="Z242" s="225" t="s">
        <v>830</v>
      </c>
      <c r="AA242" s="224"/>
      <c r="AB242" s="226"/>
      <c r="AC242" s="224"/>
      <c r="AD242" s="226"/>
      <c r="AE242" s="227" t="s">
        <v>831</v>
      </c>
      <c r="AF242" s="235"/>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23"/>
      <c r="BJ242" s="223"/>
      <c r="BK242" s="223"/>
      <c r="BL242" s="223"/>
      <c r="BM242" s="223"/>
      <c r="BN242" s="223"/>
      <c r="BO242" s="223"/>
      <c r="BP242" s="223"/>
      <c r="BQ242" s="223"/>
      <c r="BR242" s="532"/>
    </row>
    <row r="243" spans="1:70" ht="27" customHeight="1" x14ac:dyDescent="0.3">
      <c r="A243" s="4"/>
      <c r="B243" s="149"/>
      <c r="C243" s="417" t="s">
        <v>144</v>
      </c>
      <c r="D243" s="417"/>
      <c r="E243" s="417"/>
      <c r="F243" s="417"/>
      <c r="G243" s="417"/>
      <c r="H243" s="417"/>
      <c r="I243" s="417"/>
      <c r="J243" s="417"/>
      <c r="K243" s="417"/>
      <c r="L243" s="417"/>
      <c r="M243" s="146">
        <v>602</v>
      </c>
      <c r="N243" s="9">
        <v>0</v>
      </c>
      <c r="O243" s="242"/>
      <c r="P243" s="288"/>
      <c r="Q243" s="288"/>
      <c r="R243" s="288"/>
      <c r="S243" s="288"/>
      <c r="T243" s="288"/>
      <c r="U243" s="288"/>
      <c r="V243" s="223"/>
      <c r="W243" s="223"/>
      <c r="X243" s="224"/>
      <c r="Y243" s="224"/>
      <c r="Z243" s="225" t="s">
        <v>832</v>
      </c>
      <c r="AA243" s="224"/>
      <c r="AB243" s="226"/>
      <c r="AC243" s="224"/>
      <c r="AD243" s="226"/>
      <c r="AE243" s="227" t="s">
        <v>833</v>
      </c>
      <c r="AF243" s="235"/>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23"/>
      <c r="BJ243" s="223"/>
      <c r="BK243" s="223"/>
      <c r="BL243" s="223"/>
      <c r="BM243" s="223"/>
      <c r="BN243" s="223"/>
      <c r="BO243" s="223"/>
      <c r="BP243" s="223"/>
      <c r="BQ243" s="223"/>
      <c r="BR243" s="532"/>
    </row>
    <row r="244" spans="1:70" ht="27" customHeight="1" x14ac:dyDescent="0.3">
      <c r="A244" s="4"/>
      <c r="B244" s="418" t="s">
        <v>69</v>
      </c>
      <c r="C244" s="418"/>
      <c r="D244" s="418"/>
      <c r="E244" s="418"/>
      <c r="F244" s="418"/>
      <c r="G244" s="418"/>
      <c r="H244" s="418"/>
      <c r="I244" s="418"/>
      <c r="J244" s="418"/>
      <c r="K244" s="418"/>
      <c r="L244" s="418"/>
      <c r="M244" s="146">
        <v>604</v>
      </c>
      <c r="N244" s="91">
        <f>Computation!N245</f>
        <v>0</v>
      </c>
      <c r="O244" s="242"/>
      <c r="P244" s="288"/>
      <c r="Q244" s="288"/>
      <c r="R244" s="288"/>
      <c r="S244" s="288"/>
      <c r="T244" s="288"/>
      <c r="U244" s="288"/>
      <c r="V244" s="223"/>
      <c r="W244" s="223"/>
      <c r="X244" s="224"/>
      <c r="Y244" s="224"/>
      <c r="Z244" s="225" t="s">
        <v>834</v>
      </c>
      <c r="AA244" s="224"/>
      <c r="AB244" s="226"/>
      <c r="AC244" s="224"/>
      <c r="AD244" s="226"/>
      <c r="AE244" s="227" t="s">
        <v>835</v>
      </c>
      <c r="AF244" s="235"/>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23"/>
      <c r="BJ244" s="223"/>
      <c r="BK244" s="223"/>
      <c r="BL244" s="223"/>
      <c r="BM244" s="223"/>
      <c r="BN244" s="223"/>
      <c r="BO244" s="223"/>
      <c r="BP244" s="223"/>
      <c r="BQ244" s="223"/>
      <c r="BR244" s="532"/>
    </row>
    <row r="245" spans="1:70" ht="27" customHeight="1" x14ac:dyDescent="0.3">
      <c r="A245" s="4"/>
      <c r="B245" s="162" t="s">
        <v>145</v>
      </c>
      <c r="C245" s="417" t="s">
        <v>884</v>
      </c>
      <c r="D245" s="417"/>
      <c r="E245" s="417"/>
      <c r="F245" s="417"/>
      <c r="G245" s="417"/>
      <c r="H245" s="417"/>
      <c r="I245" s="417"/>
      <c r="J245" s="417"/>
      <c r="K245" s="417"/>
      <c r="L245" s="417"/>
      <c r="M245" s="146">
        <v>606</v>
      </c>
      <c r="N245" s="163">
        <v>0</v>
      </c>
      <c r="O245" s="242"/>
      <c r="P245" s="288"/>
      <c r="Q245" s="288"/>
      <c r="R245" s="288"/>
      <c r="S245" s="288"/>
      <c r="T245" s="288"/>
      <c r="U245" s="288"/>
      <c r="V245" s="223"/>
      <c r="W245" s="223"/>
      <c r="X245" s="224"/>
      <c r="Y245" s="224"/>
      <c r="Z245" s="225" t="s">
        <v>836</v>
      </c>
      <c r="AA245" s="224"/>
      <c r="AB245" s="226"/>
      <c r="AC245" s="224"/>
      <c r="AD245" s="226"/>
      <c r="AE245" s="227" t="s">
        <v>837</v>
      </c>
      <c r="AF245" s="235"/>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23"/>
      <c r="BJ245" s="223"/>
      <c r="BK245" s="223"/>
      <c r="BL245" s="223"/>
      <c r="BM245" s="223"/>
      <c r="BN245" s="223"/>
      <c r="BO245" s="223"/>
      <c r="BP245" s="223"/>
      <c r="BQ245" s="223"/>
      <c r="BR245" s="532"/>
    </row>
    <row r="246" spans="1:70" ht="27" customHeight="1" x14ac:dyDescent="0.3">
      <c r="A246" s="14"/>
      <c r="B246" s="149"/>
      <c r="C246" s="417" t="s">
        <v>144</v>
      </c>
      <c r="D246" s="417"/>
      <c r="E246" s="417"/>
      <c r="F246" s="417"/>
      <c r="G246" s="417"/>
      <c r="H246" s="417"/>
      <c r="I246" s="417"/>
      <c r="J246" s="417"/>
      <c r="K246" s="417"/>
      <c r="L246" s="417"/>
      <c r="M246" s="146">
        <v>608</v>
      </c>
      <c r="N246" s="9">
        <v>0</v>
      </c>
      <c r="O246" s="242"/>
      <c r="P246" s="288"/>
      <c r="Q246" s="288"/>
      <c r="R246" s="288"/>
      <c r="S246" s="288"/>
      <c r="T246" s="288"/>
      <c r="U246" s="288"/>
      <c r="V246" s="223"/>
      <c r="W246" s="223"/>
      <c r="X246" s="224"/>
      <c r="Y246" s="224"/>
      <c r="Z246" s="225" t="s">
        <v>838</v>
      </c>
      <c r="AA246" s="224"/>
      <c r="AB246" s="226"/>
      <c r="AC246" s="224"/>
      <c r="AD246" s="226"/>
      <c r="AE246" s="227" t="s">
        <v>839</v>
      </c>
      <c r="AF246" s="235"/>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223"/>
      <c r="BK246" s="223"/>
      <c r="BL246" s="223"/>
      <c r="BM246" s="223"/>
      <c r="BN246" s="223"/>
      <c r="BO246" s="223"/>
      <c r="BP246" s="223"/>
      <c r="BQ246" s="223"/>
      <c r="BR246" s="532"/>
    </row>
    <row r="247" spans="1:70" ht="27" customHeight="1" x14ac:dyDescent="0.3">
      <c r="A247" s="4"/>
      <c r="B247" s="418" t="s">
        <v>69</v>
      </c>
      <c r="C247" s="418"/>
      <c r="D247" s="418"/>
      <c r="E247" s="418"/>
      <c r="F247" s="418"/>
      <c r="G247" s="418"/>
      <c r="H247" s="418"/>
      <c r="I247" s="418"/>
      <c r="J247" s="418"/>
      <c r="K247" s="418"/>
      <c r="L247" s="418"/>
      <c r="M247" s="146">
        <v>610</v>
      </c>
      <c r="N247" s="91">
        <f>Computation!N248</f>
        <v>0</v>
      </c>
      <c r="O247" s="242"/>
      <c r="P247" s="288"/>
      <c r="Q247" s="288"/>
      <c r="R247" s="288"/>
      <c r="S247" s="288"/>
      <c r="T247" s="288"/>
      <c r="U247" s="288"/>
      <c r="V247" s="223"/>
      <c r="W247" s="223"/>
      <c r="X247" s="224"/>
      <c r="Y247" s="224"/>
      <c r="Z247" s="225" t="s">
        <v>840</v>
      </c>
      <c r="AA247" s="224"/>
      <c r="AB247" s="226"/>
      <c r="AC247" s="224"/>
      <c r="AD247" s="226"/>
      <c r="AE247" s="227" t="s">
        <v>841</v>
      </c>
      <c r="AF247" s="235"/>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23"/>
      <c r="BJ247" s="223"/>
      <c r="BK247" s="223"/>
      <c r="BL247" s="223"/>
      <c r="BM247" s="223"/>
      <c r="BN247" s="223"/>
      <c r="BO247" s="223"/>
      <c r="BP247" s="223"/>
      <c r="BQ247" s="223"/>
      <c r="BR247" s="532"/>
    </row>
    <row r="248" spans="1:70" ht="27" customHeight="1" x14ac:dyDescent="0.3">
      <c r="A248" s="4"/>
      <c r="B248" s="418" t="s">
        <v>146</v>
      </c>
      <c r="C248" s="418"/>
      <c r="D248" s="418"/>
      <c r="E248" s="418"/>
      <c r="F248" s="418"/>
      <c r="G248" s="418"/>
      <c r="H248" s="418"/>
      <c r="I248" s="418"/>
      <c r="J248" s="418"/>
      <c r="K248" s="418"/>
      <c r="L248" s="418"/>
      <c r="M248" s="146">
        <v>616</v>
      </c>
      <c r="N248" s="9">
        <v>0</v>
      </c>
      <c r="O248" s="242"/>
      <c r="P248" s="288"/>
      <c r="Q248" s="288"/>
      <c r="R248" s="288"/>
      <c r="S248" s="288"/>
      <c r="T248" s="288"/>
      <c r="U248" s="288"/>
      <c r="V248" s="223"/>
      <c r="W248" s="223"/>
      <c r="X248" s="224"/>
      <c r="Y248" s="224"/>
      <c r="Z248" s="225" t="s">
        <v>842</v>
      </c>
      <c r="AA248" s="224"/>
      <c r="AB248" s="226"/>
      <c r="AC248" s="224"/>
      <c r="AD248" s="226"/>
      <c r="AE248" s="227" t="s">
        <v>843</v>
      </c>
      <c r="AF248" s="235"/>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223"/>
      <c r="BK248" s="223"/>
      <c r="BL248" s="223"/>
      <c r="BM248" s="223"/>
      <c r="BN248" s="223"/>
      <c r="BO248" s="223"/>
      <c r="BP248" s="223"/>
      <c r="BQ248" s="223"/>
      <c r="BR248" s="532"/>
    </row>
    <row r="249" spans="1:70" ht="27" customHeight="1" x14ac:dyDescent="0.3">
      <c r="A249" s="4"/>
      <c r="B249" s="418" t="s">
        <v>186</v>
      </c>
      <c r="C249" s="418"/>
      <c r="D249" s="418"/>
      <c r="E249" s="418"/>
      <c r="F249" s="418"/>
      <c r="G249" s="418"/>
      <c r="H249" s="418"/>
      <c r="I249" s="418"/>
      <c r="J249" s="418"/>
      <c r="K249" s="418"/>
      <c r="L249" s="418"/>
      <c r="M249" s="146">
        <v>618</v>
      </c>
      <c r="N249" s="9">
        <v>0</v>
      </c>
      <c r="O249" s="242"/>
      <c r="P249" s="288"/>
      <c r="Q249" s="288"/>
      <c r="R249" s="288"/>
      <c r="S249" s="288"/>
      <c r="T249" s="288"/>
      <c r="U249" s="288"/>
      <c r="V249" s="223"/>
      <c r="W249" s="223"/>
      <c r="X249" s="224"/>
      <c r="Y249" s="224"/>
      <c r="Z249" s="225" t="s">
        <v>844</v>
      </c>
      <c r="AA249" s="224"/>
      <c r="AB249" s="226"/>
      <c r="AC249" s="224"/>
      <c r="AD249" s="226"/>
      <c r="AE249" s="227" t="s">
        <v>845</v>
      </c>
      <c r="AF249" s="235"/>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223"/>
      <c r="BK249" s="223"/>
      <c r="BL249" s="223"/>
      <c r="BM249" s="223"/>
      <c r="BN249" s="223"/>
      <c r="BO249" s="223"/>
      <c r="BP249" s="223"/>
      <c r="BQ249" s="223"/>
      <c r="BR249" s="532"/>
    </row>
    <row r="250" spans="1:70" ht="27" customHeight="1" x14ac:dyDescent="0.3">
      <c r="A250" s="4"/>
      <c r="B250" s="418" t="s">
        <v>147</v>
      </c>
      <c r="C250" s="418"/>
      <c r="D250" s="418"/>
      <c r="E250" s="418"/>
      <c r="F250" s="418"/>
      <c r="G250" s="418"/>
      <c r="H250" s="418"/>
      <c r="I250" s="418"/>
      <c r="J250" s="418"/>
      <c r="K250" s="418"/>
      <c r="L250" s="418"/>
      <c r="M250" s="146">
        <v>620</v>
      </c>
      <c r="N250" s="9">
        <v>0</v>
      </c>
      <c r="O250" s="242"/>
      <c r="P250" s="288"/>
      <c r="Q250" s="288"/>
      <c r="R250" s="288"/>
      <c r="S250" s="288"/>
      <c r="T250" s="288"/>
      <c r="U250" s="288"/>
      <c r="V250" s="223"/>
      <c r="W250" s="223"/>
      <c r="X250" s="224"/>
      <c r="Y250" s="224"/>
      <c r="Z250" s="225" t="s">
        <v>846</v>
      </c>
      <c r="AA250" s="224"/>
      <c r="AB250" s="226"/>
      <c r="AC250" s="224"/>
      <c r="AD250" s="226"/>
      <c r="AE250" s="227" t="s">
        <v>847</v>
      </c>
      <c r="AF250" s="235"/>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223"/>
      <c r="BK250" s="223"/>
      <c r="BL250" s="223"/>
      <c r="BM250" s="223"/>
      <c r="BN250" s="223"/>
      <c r="BO250" s="223"/>
      <c r="BP250" s="223"/>
      <c r="BQ250" s="223"/>
      <c r="BR250" s="532"/>
    </row>
    <row r="251" spans="1:70" ht="27" customHeight="1" x14ac:dyDescent="0.3">
      <c r="A251" s="4"/>
      <c r="B251" s="418" t="s">
        <v>148</v>
      </c>
      <c r="C251" s="418"/>
      <c r="D251" s="418"/>
      <c r="E251" s="418"/>
      <c r="F251" s="418"/>
      <c r="G251" s="418"/>
      <c r="H251" s="418"/>
      <c r="I251" s="418"/>
      <c r="J251" s="418"/>
      <c r="K251" s="418"/>
      <c r="L251" s="418"/>
      <c r="M251" s="146">
        <v>622</v>
      </c>
      <c r="N251" s="9">
        <v>0</v>
      </c>
      <c r="O251" s="242"/>
      <c r="P251" s="288"/>
      <c r="Q251" s="288"/>
      <c r="R251" s="288"/>
      <c r="S251" s="288"/>
      <c r="T251" s="288"/>
      <c r="U251" s="288"/>
      <c r="V251" s="223"/>
      <c r="W251" s="223"/>
      <c r="X251" s="224"/>
      <c r="Y251" s="224"/>
      <c r="Z251" s="225" t="s">
        <v>848</v>
      </c>
      <c r="AA251" s="224"/>
      <c r="AB251" s="226"/>
      <c r="AC251" s="224"/>
      <c r="AD251" s="226"/>
      <c r="AE251" s="227" t="s">
        <v>849</v>
      </c>
      <c r="AF251" s="235"/>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23"/>
      <c r="BJ251" s="223"/>
      <c r="BK251" s="223"/>
      <c r="BL251" s="223"/>
      <c r="BM251" s="223"/>
      <c r="BN251" s="223"/>
      <c r="BO251" s="223"/>
      <c r="BP251" s="223"/>
      <c r="BQ251" s="223"/>
      <c r="BR251" s="532"/>
    </row>
    <row r="252" spans="1:70" ht="27" customHeight="1" x14ac:dyDescent="0.3">
      <c r="A252" s="6"/>
      <c r="B252" s="418" t="s">
        <v>187</v>
      </c>
      <c r="C252" s="418"/>
      <c r="D252" s="418"/>
      <c r="E252" s="418"/>
      <c r="F252" s="418"/>
      <c r="G252" s="418"/>
      <c r="H252" s="418"/>
      <c r="I252" s="418"/>
      <c r="J252" s="418"/>
      <c r="K252" s="418"/>
      <c r="L252" s="418"/>
      <c r="M252" s="146">
        <v>623</v>
      </c>
      <c r="N252" s="9">
        <v>0</v>
      </c>
      <c r="O252" s="242"/>
      <c r="P252" s="288"/>
      <c r="Q252" s="288"/>
      <c r="R252" s="288"/>
      <c r="S252" s="288"/>
      <c r="T252" s="288"/>
      <c r="U252" s="288"/>
      <c r="V252" s="223"/>
      <c r="W252" s="223"/>
      <c r="X252" s="224"/>
      <c r="Y252" s="224"/>
      <c r="Z252" s="225" t="s">
        <v>850</v>
      </c>
      <c r="AA252" s="224"/>
      <c r="AB252" s="226"/>
      <c r="AC252" s="224"/>
      <c r="AD252" s="226"/>
      <c r="AE252" s="227" t="s">
        <v>851</v>
      </c>
      <c r="AF252" s="235"/>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223"/>
      <c r="BK252" s="223"/>
      <c r="BL252" s="223"/>
      <c r="BM252" s="223"/>
      <c r="BN252" s="223"/>
      <c r="BO252" s="223"/>
      <c r="BP252" s="223"/>
      <c r="BQ252" s="223"/>
      <c r="BR252" s="532"/>
    </row>
    <row r="253" spans="1:70" ht="27" customHeight="1" x14ac:dyDescent="0.3">
      <c r="A253" s="4"/>
      <c r="B253" s="418" t="s">
        <v>334</v>
      </c>
      <c r="C253" s="418"/>
      <c r="D253" s="418"/>
      <c r="E253" s="418"/>
      <c r="F253" s="418"/>
      <c r="G253" s="418"/>
      <c r="H253" s="418"/>
      <c r="I253" s="418"/>
      <c r="J253" s="418"/>
      <c r="K253" s="418"/>
      <c r="L253" s="418"/>
      <c r="M253" s="146">
        <v>624</v>
      </c>
      <c r="N253" s="91">
        <f>Computation!N254</f>
        <v>0</v>
      </c>
      <c r="O253" s="242"/>
      <c r="P253" s="288"/>
      <c r="Q253" s="288"/>
      <c r="R253" s="288"/>
      <c r="S253" s="288"/>
      <c r="T253" s="288"/>
      <c r="U253" s="288"/>
      <c r="V253" s="223"/>
      <c r="W253" s="223"/>
      <c r="X253" s="224"/>
      <c r="Y253" s="224"/>
      <c r="Z253" s="225" t="s">
        <v>852</v>
      </c>
      <c r="AA253" s="224"/>
      <c r="AB253" s="226"/>
      <c r="AC253" s="224"/>
      <c r="AD253" s="226"/>
      <c r="AE253" s="227" t="s">
        <v>853</v>
      </c>
      <c r="AF253" s="235"/>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223"/>
      <c r="BE253" s="223"/>
      <c r="BF253" s="223"/>
      <c r="BG253" s="223"/>
      <c r="BH253" s="223"/>
      <c r="BI253" s="223"/>
      <c r="BJ253" s="223"/>
      <c r="BK253" s="223"/>
      <c r="BL253" s="223"/>
      <c r="BM253" s="223"/>
      <c r="BN253" s="223"/>
      <c r="BO253" s="223"/>
      <c r="BP253" s="223"/>
      <c r="BQ253" s="223"/>
      <c r="BR253" s="532"/>
    </row>
    <row r="254" spans="1:70" ht="27" customHeight="1" x14ac:dyDescent="0.3">
      <c r="A254" s="4"/>
      <c r="B254" s="164" t="s">
        <v>149</v>
      </c>
      <c r="C254" s="409"/>
      <c r="D254" s="409"/>
      <c r="E254" s="409"/>
      <c r="F254" s="409"/>
      <c r="G254" s="409"/>
      <c r="H254" s="409"/>
      <c r="I254" s="409"/>
      <c r="J254" s="409"/>
      <c r="K254" s="409"/>
      <c r="L254" s="409"/>
      <c r="M254" s="409"/>
      <c r="N254" s="409"/>
      <c r="O254" s="242"/>
      <c r="P254" s="288"/>
      <c r="Q254" s="288"/>
      <c r="R254" s="288"/>
      <c r="S254" s="288"/>
      <c r="T254" s="288"/>
      <c r="U254" s="288"/>
      <c r="V254" s="223"/>
      <c r="W254" s="223"/>
      <c r="X254" s="224"/>
      <c r="Y254" s="224"/>
      <c r="Z254" s="225"/>
      <c r="AA254" s="224"/>
      <c r="AB254" s="226"/>
      <c r="AC254" s="224"/>
      <c r="AD254" s="226"/>
      <c r="AE254" s="227" t="s">
        <v>854</v>
      </c>
      <c r="AF254" s="235"/>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23"/>
      <c r="BJ254" s="223"/>
      <c r="BK254" s="223"/>
      <c r="BL254" s="223"/>
      <c r="BM254" s="223"/>
      <c r="BN254" s="223"/>
      <c r="BO254" s="223"/>
      <c r="BP254" s="223"/>
      <c r="BQ254" s="223"/>
      <c r="BR254" s="532"/>
    </row>
    <row r="255" spans="1:70" ht="27" customHeight="1" x14ac:dyDescent="0.3">
      <c r="A255" s="4"/>
      <c r="B255" s="504" t="s">
        <v>150</v>
      </c>
      <c r="C255" s="504"/>
      <c r="D255" s="504"/>
      <c r="E255" s="504"/>
      <c r="F255" s="504"/>
      <c r="G255" s="504"/>
      <c r="H255" s="504"/>
      <c r="I255" s="504"/>
      <c r="J255" s="504"/>
      <c r="K255" s="504"/>
      <c r="L255" s="504"/>
      <c r="M255" s="146">
        <v>626</v>
      </c>
      <c r="N255" s="9">
        <v>0</v>
      </c>
      <c r="O255" s="242"/>
      <c r="P255" s="288"/>
      <c r="Q255" s="288"/>
      <c r="R255" s="288"/>
      <c r="S255" s="288"/>
      <c r="T255" s="288"/>
      <c r="U255" s="288"/>
      <c r="V255" s="223"/>
      <c r="W255" s="223"/>
      <c r="X255" s="224"/>
      <c r="Y255" s="224"/>
      <c r="Z255" s="225"/>
      <c r="AA255" s="224"/>
      <c r="AB255" s="226"/>
      <c r="AC255" s="224"/>
      <c r="AD255" s="226"/>
      <c r="AE255" s="227" t="s">
        <v>855</v>
      </c>
      <c r="AF255" s="235"/>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23"/>
      <c r="BJ255" s="223"/>
      <c r="BK255" s="223"/>
      <c r="BL255" s="223"/>
      <c r="BM255" s="223"/>
      <c r="BN255" s="223"/>
      <c r="BO255" s="223"/>
      <c r="BP255" s="223"/>
      <c r="BQ255" s="223"/>
      <c r="BR255" s="532"/>
    </row>
    <row r="256" spans="1:70" ht="27" customHeight="1" x14ac:dyDescent="0.3">
      <c r="A256" s="4"/>
      <c r="B256" s="418" t="s">
        <v>151</v>
      </c>
      <c r="C256" s="418"/>
      <c r="D256" s="418"/>
      <c r="E256" s="418"/>
      <c r="F256" s="418"/>
      <c r="G256" s="418"/>
      <c r="H256" s="418"/>
      <c r="I256" s="418"/>
      <c r="J256" s="418"/>
      <c r="K256" s="418"/>
      <c r="L256" s="418"/>
      <c r="M256" s="146">
        <v>628</v>
      </c>
      <c r="N256" s="9">
        <v>0</v>
      </c>
      <c r="O256" s="242"/>
      <c r="P256" s="288"/>
      <c r="Q256" s="288"/>
      <c r="R256" s="288"/>
      <c r="S256" s="288"/>
      <c r="T256" s="288"/>
      <c r="U256" s="288"/>
      <c r="V256" s="223"/>
      <c r="W256" s="223"/>
      <c r="X256" s="224"/>
      <c r="Y256" s="224"/>
      <c r="Z256" s="225"/>
      <c r="AA256" s="224"/>
      <c r="AB256" s="226"/>
      <c r="AC256" s="224"/>
      <c r="AD256" s="226"/>
      <c r="AE256" s="227" t="s">
        <v>856</v>
      </c>
      <c r="AF256" s="235"/>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23"/>
      <c r="BJ256" s="223"/>
      <c r="BK256" s="223"/>
      <c r="BL256" s="223"/>
      <c r="BM256" s="223"/>
      <c r="BN256" s="223"/>
      <c r="BO256" s="223"/>
      <c r="BP256" s="223"/>
      <c r="BQ256" s="223"/>
      <c r="BR256" s="532"/>
    </row>
    <row r="257" spans="1:70" ht="27" customHeight="1" x14ac:dyDescent="0.3">
      <c r="A257" s="4"/>
      <c r="B257" s="418" t="s">
        <v>152</v>
      </c>
      <c r="C257" s="418"/>
      <c r="D257" s="418"/>
      <c r="E257" s="418"/>
      <c r="F257" s="418"/>
      <c r="G257" s="418"/>
      <c r="H257" s="418"/>
      <c r="I257" s="418"/>
      <c r="J257" s="418"/>
      <c r="K257" s="418"/>
      <c r="L257" s="418"/>
      <c r="M257" s="146">
        <v>630</v>
      </c>
      <c r="N257" s="9">
        <v>0</v>
      </c>
      <c r="O257" s="242"/>
      <c r="P257" s="288"/>
      <c r="Q257" s="288"/>
      <c r="R257" s="288"/>
      <c r="S257" s="288"/>
      <c r="T257" s="288"/>
      <c r="U257" s="288"/>
      <c r="V257" s="223"/>
      <c r="W257" s="223"/>
      <c r="X257" s="224"/>
      <c r="Y257" s="224"/>
      <c r="Z257" s="225"/>
      <c r="AA257" s="224"/>
      <c r="AB257" s="226"/>
      <c r="AC257" s="224"/>
      <c r="AD257" s="226"/>
      <c r="AE257" s="227" t="s">
        <v>857</v>
      </c>
      <c r="AF257" s="235"/>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223"/>
      <c r="BK257" s="223"/>
      <c r="BL257" s="223"/>
      <c r="BM257" s="223"/>
      <c r="BN257" s="223"/>
      <c r="BO257" s="223"/>
      <c r="BP257" s="223"/>
      <c r="BQ257" s="223"/>
      <c r="BR257" s="532"/>
    </row>
    <row r="258" spans="1:70" ht="27" customHeight="1" x14ac:dyDescent="0.3">
      <c r="A258" s="4"/>
      <c r="B258" s="418" t="s">
        <v>153</v>
      </c>
      <c r="C258" s="418"/>
      <c r="D258" s="418"/>
      <c r="E258" s="418"/>
      <c r="F258" s="418"/>
      <c r="G258" s="418"/>
      <c r="H258" s="418"/>
      <c r="I258" s="418"/>
      <c r="J258" s="418"/>
      <c r="K258" s="418"/>
      <c r="L258" s="418"/>
      <c r="M258" s="146">
        <v>632</v>
      </c>
      <c r="N258" s="9">
        <v>0</v>
      </c>
      <c r="O258" s="242"/>
      <c r="P258" s="288"/>
      <c r="Q258" s="288"/>
      <c r="R258" s="288"/>
      <c r="S258" s="288"/>
      <c r="T258" s="288"/>
      <c r="U258" s="288"/>
      <c r="V258" s="223"/>
      <c r="W258" s="223"/>
      <c r="X258" s="224"/>
      <c r="Y258" s="224"/>
      <c r="Z258" s="225"/>
      <c r="AA258" s="224"/>
      <c r="AB258" s="226"/>
      <c r="AC258" s="224"/>
      <c r="AD258" s="226"/>
      <c r="AE258" s="227" t="s">
        <v>858</v>
      </c>
      <c r="AF258" s="235"/>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23"/>
      <c r="BJ258" s="223"/>
      <c r="BK258" s="223"/>
      <c r="BL258" s="223"/>
      <c r="BM258" s="223"/>
      <c r="BN258" s="223"/>
      <c r="BO258" s="223"/>
      <c r="BP258" s="223"/>
      <c r="BQ258" s="223"/>
      <c r="BR258" s="532"/>
    </row>
    <row r="259" spans="1:70" ht="27" customHeight="1" x14ac:dyDescent="0.3">
      <c r="A259" s="4"/>
      <c r="B259" s="418" t="s">
        <v>154</v>
      </c>
      <c r="C259" s="418"/>
      <c r="D259" s="418"/>
      <c r="E259" s="418"/>
      <c r="F259" s="418"/>
      <c r="G259" s="418"/>
      <c r="H259" s="418"/>
      <c r="I259" s="418"/>
      <c r="J259" s="418"/>
      <c r="K259" s="418"/>
      <c r="L259" s="418"/>
      <c r="M259" s="146">
        <v>634</v>
      </c>
      <c r="N259" s="9">
        <v>0</v>
      </c>
      <c r="O259" s="242"/>
      <c r="P259" s="288"/>
      <c r="Q259" s="288"/>
      <c r="R259" s="288"/>
      <c r="S259" s="288"/>
      <c r="T259" s="288"/>
      <c r="U259" s="288"/>
      <c r="V259" s="223"/>
      <c r="W259" s="223"/>
      <c r="X259" s="224"/>
      <c r="Y259" s="224"/>
      <c r="Z259" s="225"/>
      <c r="AA259" s="224"/>
      <c r="AB259" s="226"/>
      <c r="AC259" s="224"/>
      <c r="AD259" s="226"/>
      <c r="AE259" s="227" t="s">
        <v>859</v>
      </c>
      <c r="AF259" s="235"/>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23"/>
      <c r="BJ259" s="223"/>
      <c r="BK259" s="223"/>
      <c r="BL259" s="223"/>
      <c r="BM259" s="223"/>
      <c r="BN259" s="223"/>
      <c r="BO259" s="223"/>
      <c r="BP259" s="223"/>
      <c r="BQ259" s="223"/>
      <c r="BR259" s="532"/>
    </row>
    <row r="260" spans="1:70" ht="27" customHeight="1" x14ac:dyDescent="0.3">
      <c r="A260" s="4"/>
      <c r="B260" s="418" t="s">
        <v>155</v>
      </c>
      <c r="C260" s="418"/>
      <c r="D260" s="418"/>
      <c r="E260" s="418"/>
      <c r="F260" s="418"/>
      <c r="G260" s="418"/>
      <c r="H260" s="418"/>
      <c r="I260" s="418"/>
      <c r="J260" s="418"/>
      <c r="K260" s="418"/>
      <c r="L260" s="418"/>
      <c r="M260" s="146">
        <v>636</v>
      </c>
      <c r="N260" s="9">
        <v>0</v>
      </c>
      <c r="O260" s="242"/>
      <c r="P260" s="288"/>
      <c r="Q260" s="288"/>
      <c r="R260" s="288"/>
      <c r="S260" s="288"/>
      <c r="T260" s="288"/>
      <c r="U260" s="288"/>
      <c r="V260" s="223"/>
      <c r="W260" s="223"/>
      <c r="X260" s="224"/>
      <c r="Y260" s="224"/>
      <c r="Z260" s="225"/>
      <c r="AA260" s="224"/>
      <c r="AB260" s="226"/>
      <c r="AC260" s="224"/>
      <c r="AD260" s="226"/>
      <c r="AE260" s="227" t="s">
        <v>860</v>
      </c>
      <c r="AF260" s="235"/>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223"/>
      <c r="BK260" s="223"/>
      <c r="BL260" s="223"/>
      <c r="BM260" s="223"/>
      <c r="BN260" s="223"/>
      <c r="BO260" s="223"/>
      <c r="BP260" s="223"/>
      <c r="BQ260" s="223"/>
      <c r="BR260" s="532"/>
    </row>
    <row r="261" spans="1:70" ht="27" customHeight="1" x14ac:dyDescent="0.3">
      <c r="A261" s="4"/>
      <c r="B261" s="418" t="s">
        <v>156</v>
      </c>
      <c r="C261" s="418"/>
      <c r="D261" s="418"/>
      <c r="E261" s="418"/>
      <c r="F261" s="418"/>
      <c r="G261" s="418"/>
      <c r="H261" s="418"/>
      <c r="I261" s="418"/>
      <c r="J261" s="418"/>
      <c r="K261" s="418"/>
      <c r="L261" s="418"/>
      <c r="M261" s="146">
        <v>638</v>
      </c>
      <c r="N261" s="9">
        <v>0</v>
      </c>
      <c r="O261" s="242"/>
      <c r="P261" s="288"/>
      <c r="Q261" s="288"/>
      <c r="R261" s="288"/>
      <c r="S261" s="288"/>
      <c r="T261" s="288"/>
      <c r="U261" s="288"/>
      <c r="V261" s="223"/>
      <c r="W261" s="223"/>
      <c r="X261" s="224"/>
      <c r="Y261" s="224"/>
      <c r="Z261" s="225"/>
      <c r="AA261" s="224"/>
      <c r="AB261" s="226"/>
      <c r="AC261" s="224"/>
      <c r="AD261" s="226"/>
      <c r="AE261" s="227" t="s">
        <v>861</v>
      </c>
      <c r="AF261" s="235"/>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223"/>
      <c r="BK261" s="223"/>
      <c r="BL261" s="223"/>
      <c r="BM261" s="223"/>
      <c r="BN261" s="223"/>
      <c r="BO261" s="223"/>
      <c r="BP261" s="223"/>
      <c r="BQ261" s="223"/>
      <c r="BR261" s="532"/>
    </row>
    <row r="262" spans="1:70" ht="27" customHeight="1" x14ac:dyDescent="0.3">
      <c r="A262" s="4"/>
      <c r="B262" s="418" t="s">
        <v>157</v>
      </c>
      <c r="C262" s="418"/>
      <c r="D262" s="418"/>
      <c r="E262" s="418"/>
      <c r="F262" s="418"/>
      <c r="G262" s="418"/>
      <c r="H262" s="418"/>
      <c r="I262" s="418"/>
      <c r="J262" s="418"/>
      <c r="K262" s="418"/>
      <c r="L262" s="418"/>
      <c r="M262" s="146">
        <v>640</v>
      </c>
      <c r="N262" s="9">
        <v>0</v>
      </c>
      <c r="O262" s="242"/>
      <c r="P262" s="288"/>
      <c r="Q262" s="288"/>
      <c r="R262" s="288"/>
      <c r="S262" s="288"/>
      <c r="T262" s="288"/>
      <c r="U262" s="288"/>
      <c r="V262" s="223"/>
      <c r="W262" s="223"/>
      <c r="X262" s="224"/>
      <c r="Y262" s="224"/>
      <c r="Z262" s="225"/>
      <c r="AA262" s="224"/>
      <c r="AB262" s="226"/>
      <c r="AC262" s="224"/>
      <c r="AD262" s="226"/>
      <c r="AE262" s="225"/>
      <c r="AF262" s="235"/>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223"/>
      <c r="BK262" s="223"/>
      <c r="BL262" s="223"/>
      <c r="BM262" s="223"/>
      <c r="BN262" s="223"/>
      <c r="BO262" s="223"/>
      <c r="BP262" s="223"/>
      <c r="BQ262" s="223"/>
      <c r="BR262" s="532"/>
    </row>
    <row r="263" spans="1:70" ht="27" customHeight="1" x14ac:dyDescent="0.3">
      <c r="A263" s="4"/>
      <c r="B263" s="418" t="s">
        <v>158</v>
      </c>
      <c r="C263" s="418"/>
      <c r="D263" s="418"/>
      <c r="E263" s="418"/>
      <c r="F263" s="418"/>
      <c r="G263" s="418"/>
      <c r="H263" s="418"/>
      <c r="I263" s="418"/>
      <c r="J263" s="418"/>
      <c r="K263" s="418"/>
      <c r="L263" s="418"/>
      <c r="M263" s="146">
        <v>642</v>
      </c>
      <c r="N263" s="9">
        <v>0</v>
      </c>
      <c r="O263" s="242"/>
      <c r="P263" s="288"/>
      <c r="Q263" s="288"/>
      <c r="R263" s="288"/>
      <c r="S263" s="288"/>
      <c r="T263" s="288"/>
      <c r="U263" s="288"/>
      <c r="V263" s="223"/>
      <c r="W263" s="223"/>
      <c r="X263" s="243"/>
      <c r="Y263" s="243"/>
      <c r="Z263" s="225"/>
      <c r="AA263" s="243"/>
      <c r="AB263" s="226"/>
      <c r="AC263" s="243"/>
      <c r="AD263" s="226"/>
      <c r="AE263" s="244"/>
      <c r="AF263" s="235"/>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3"/>
      <c r="BR263" s="532"/>
    </row>
    <row r="264" spans="1:70" ht="27" customHeight="1" x14ac:dyDescent="0.3">
      <c r="A264" s="4"/>
      <c r="B264" s="418" t="s">
        <v>159</v>
      </c>
      <c r="C264" s="418"/>
      <c r="D264" s="418"/>
      <c r="E264" s="418"/>
      <c r="F264" s="418"/>
      <c r="G264" s="418"/>
      <c r="H264" s="418"/>
      <c r="I264" s="418"/>
      <c r="J264" s="418"/>
      <c r="K264" s="418"/>
      <c r="L264" s="418"/>
      <c r="M264" s="146">
        <v>644</v>
      </c>
      <c r="N264" s="9">
        <v>0</v>
      </c>
      <c r="O264" s="242"/>
      <c r="P264" s="288"/>
      <c r="Q264" s="288"/>
      <c r="R264" s="288"/>
      <c r="S264" s="288"/>
      <c r="T264" s="288"/>
      <c r="U264" s="288"/>
      <c r="V264" s="223"/>
      <c r="W264" s="223"/>
      <c r="X264" s="245"/>
      <c r="Y264" s="245"/>
      <c r="Z264" s="246"/>
      <c r="AA264" s="245"/>
      <c r="AB264" s="284"/>
      <c r="AC264" s="245"/>
      <c r="AD264" s="284"/>
      <c r="AE264" s="247"/>
      <c r="AF264" s="235"/>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223"/>
      <c r="BK264" s="223"/>
      <c r="BL264" s="223"/>
      <c r="BM264" s="223"/>
      <c r="BN264" s="223"/>
      <c r="BO264" s="223"/>
      <c r="BP264" s="223"/>
      <c r="BQ264" s="223"/>
      <c r="BR264" s="532"/>
    </row>
    <row r="265" spans="1:70" ht="27" customHeight="1" x14ac:dyDescent="0.3">
      <c r="A265" s="4"/>
      <c r="B265" s="418" t="s">
        <v>160</v>
      </c>
      <c r="C265" s="418"/>
      <c r="D265" s="418"/>
      <c r="E265" s="418"/>
      <c r="F265" s="418"/>
      <c r="G265" s="418"/>
      <c r="H265" s="418"/>
      <c r="I265" s="418"/>
      <c r="J265" s="418"/>
      <c r="K265" s="418"/>
      <c r="L265" s="418"/>
      <c r="M265" s="146">
        <v>646</v>
      </c>
      <c r="N265" s="9">
        <v>0</v>
      </c>
      <c r="O265" s="242"/>
      <c r="P265" s="288"/>
      <c r="Q265" s="288"/>
      <c r="R265" s="288"/>
      <c r="S265" s="288"/>
      <c r="T265" s="288"/>
      <c r="U265" s="288"/>
      <c r="V265" s="223"/>
      <c r="W265" s="223"/>
      <c r="X265" s="245"/>
      <c r="Y265" s="245"/>
      <c r="Z265" s="246"/>
      <c r="AA265" s="245"/>
      <c r="AB265" s="284"/>
      <c r="AC265" s="245"/>
      <c r="AD265" s="284"/>
      <c r="AE265" s="247"/>
      <c r="AF265" s="237"/>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223"/>
      <c r="BK265" s="223"/>
      <c r="BL265" s="223"/>
      <c r="BM265" s="223"/>
      <c r="BN265" s="223"/>
      <c r="BO265" s="223"/>
      <c r="BP265" s="223"/>
      <c r="BQ265" s="223"/>
      <c r="BR265" s="532"/>
    </row>
    <row r="266" spans="1:70" ht="27" customHeight="1" x14ac:dyDescent="0.3">
      <c r="A266" s="4"/>
      <c r="B266" s="418" t="s">
        <v>44</v>
      </c>
      <c r="C266" s="418"/>
      <c r="D266" s="418"/>
      <c r="E266" s="418"/>
      <c r="F266" s="418"/>
      <c r="G266" s="418"/>
      <c r="H266" s="418"/>
      <c r="I266" s="418"/>
      <c r="J266" s="418"/>
      <c r="K266" s="418"/>
      <c r="L266" s="418"/>
      <c r="M266" s="146">
        <v>647</v>
      </c>
      <c r="N266" s="9">
        <v>0</v>
      </c>
      <c r="O266" s="242"/>
      <c r="P266" s="288"/>
      <c r="Q266" s="288"/>
      <c r="R266" s="288"/>
      <c r="S266" s="288"/>
      <c r="T266" s="288"/>
      <c r="U266" s="288"/>
      <c r="V266" s="223"/>
      <c r="W266" s="223"/>
      <c r="X266" s="245"/>
      <c r="Y266" s="245"/>
      <c r="Z266" s="246"/>
      <c r="AA266" s="245"/>
      <c r="AB266" s="284"/>
      <c r="AC266" s="245"/>
      <c r="AD266" s="284"/>
      <c r="AE266" s="247"/>
      <c r="AF266" s="237"/>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223"/>
      <c r="BK266" s="223"/>
      <c r="BL266" s="223"/>
      <c r="BM266" s="223"/>
      <c r="BN266" s="223"/>
      <c r="BO266" s="223"/>
      <c r="BP266" s="223"/>
      <c r="BQ266" s="223"/>
      <c r="BR266" s="532"/>
    </row>
    <row r="267" spans="1:70" ht="27" customHeight="1" x14ac:dyDescent="0.3">
      <c r="A267" s="4"/>
      <c r="B267" s="418" t="s">
        <v>51</v>
      </c>
      <c r="C267" s="418"/>
      <c r="D267" s="418"/>
      <c r="E267" s="418"/>
      <c r="F267" s="418"/>
      <c r="G267" s="418"/>
      <c r="H267" s="418"/>
      <c r="I267" s="418"/>
      <c r="J267" s="418"/>
      <c r="K267" s="418"/>
      <c r="L267" s="418"/>
      <c r="M267" s="146">
        <v>648</v>
      </c>
      <c r="N267" s="9">
        <v>0</v>
      </c>
      <c r="O267" s="242"/>
      <c r="P267" s="288"/>
      <c r="Q267" s="288"/>
      <c r="R267" s="288"/>
      <c r="S267" s="288"/>
      <c r="T267" s="288"/>
      <c r="U267" s="288"/>
      <c r="V267" s="223"/>
      <c r="W267" s="223"/>
      <c r="X267" s="245"/>
      <c r="Y267" s="245"/>
      <c r="Z267" s="246"/>
      <c r="AA267" s="245"/>
      <c r="AB267" s="284"/>
      <c r="AC267" s="245"/>
      <c r="AD267" s="284"/>
      <c r="AE267" s="247"/>
      <c r="AF267" s="237"/>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223"/>
      <c r="BK267" s="223"/>
      <c r="BL267" s="223"/>
      <c r="BM267" s="223"/>
      <c r="BN267" s="223"/>
      <c r="BO267" s="223"/>
      <c r="BP267" s="223"/>
      <c r="BQ267" s="223"/>
      <c r="BR267" s="532"/>
    </row>
    <row r="268" spans="1:70" ht="27" customHeight="1" x14ac:dyDescent="0.3">
      <c r="A268" s="4"/>
      <c r="B268" s="418" t="s">
        <v>1067</v>
      </c>
      <c r="C268" s="418"/>
      <c r="D268" s="418"/>
      <c r="E268" s="418"/>
      <c r="F268" s="418"/>
      <c r="G268" s="418"/>
      <c r="H268" s="418"/>
      <c r="I268" s="418"/>
      <c r="J268" s="418"/>
      <c r="K268" s="418"/>
      <c r="L268" s="418"/>
      <c r="M268" s="146">
        <v>650</v>
      </c>
      <c r="N268" s="91">
        <f>Computation!N269</f>
        <v>0</v>
      </c>
      <c r="O268" s="242"/>
      <c r="P268" s="288"/>
      <c r="Q268" s="288"/>
      <c r="R268" s="288"/>
      <c r="S268" s="288"/>
      <c r="T268" s="288"/>
      <c r="U268" s="288"/>
      <c r="V268" s="223"/>
      <c r="W268" s="223"/>
      <c r="X268" s="245"/>
      <c r="Y268" s="245"/>
      <c r="Z268" s="246"/>
      <c r="AA268" s="245"/>
      <c r="AB268" s="284"/>
      <c r="AC268" s="245"/>
      <c r="AD268" s="284"/>
      <c r="AE268" s="247"/>
      <c r="AF268" s="237"/>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223"/>
      <c r="BK268" s="223"/>
      <c r="BL268" s="223"/>
      <c r="BM268" s="223"/>
      <c r="BN268" s="223"/>
      <c r="BO268" s="223"/>
      <c r="BP268" s="223"/>
      <c r="BQ268" s="223"/>
      <c r="BR268" s="532"/>
    </row>
    <row r="269" spans="1:70" ht="27" customHeight="1" x14ac:dyDescent="0.3">
      <c r="A269" s="4"/>
      <c r="B269" s="418" t="s">
        <v>1068</v>
      </c>
      <c r="C269" s="418"/>
      <c r="D269" s="418"/>
      <c r="E269" s="418"/>
      <c r="F269" s="418"/>
      <c r="G269" s="418"/>
      <c r="H269" s="418"/>
      <c r="I269" s="418"/>
      <c r="J269" s="418"/>
      <c r="K269" s="418"/>
      <c r="L269" s="418"/>
      <c r="M269" s="146">
        <v>651</v>
      </c>
      <c r="N269" s="91">
        <f>Computation!N270</f>
        <v>0</v>
      </c>
      <c r="O269" s="242"/>
      <c r="P269" s="288"/>
      <c r="Q269" s="288"/>
      <c r="R269" s="288"/>
      <c r="S269" s="288"/>
      <c r="T269" s="288"/>
      <c r="U269" s="288"/>
      <c r="V269" s="223"/>
      <c r="W269" s="223"/>
      <c r="X269" s="245"/>
      <c r="Y269" s="245"/>
      <c r="Z269" s="246"/>
      <c r="AA269" s="245"/>
      <c r="AB269" s="284"/>
      <c r="AC269" s="245"/>
      <c r="AD269" s="284"/>
      <c r="AE269" s="247"/>
      <c r="AF269" s="237"/>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3"/>
      <c r="BQ269" s="223"/>
      <c r="BR269" s="532"/>
    </row>
    <row r="270" spans="1:70" ht="27" customHeight="1" x14ac:dyDescent="0.3">
      <c r="A270" s="4"/>
      <c r="B270" s="418" t="s">
        <v>161</v>
      </c>
      <c r="C270" s="418"/>
      <c r="D270" s="418"/>
      <c r="E270" s="418"/>
      <c r="F270" s="418"/>
      <c r="G270" s="418"/>
      <c r="H270" s="418"/>
      <c r="I270" s="418"/>
      <c r="J270" s="418"/>
      <c r="K270" s="418"/>
      <c r="L270" s="418"/>
      <c r="M270" s="146">
        <v>652</v>
      </c>
      <c r="N270" s="91">
        <f>Computation!N271</f>
        <v>0</v>
      </c>
      <c r="O270" s="242"/>
      <c r="P270" s="288"/>
      <c r="Q270" s="288"/>
      <c r="R270" s="288"/>
      <c r="S270" s="288"/>
      <c r="T270" s="288"/>
      <c r="U270" s="288"/>
      <c r="V270" s="223"/>
      <c r="W270" s="223"/>
      <c r="X270" s="245"/>
      <c r="Y270" s="245"/>
      <c r="Z270" s="246"/>
      <c r="AA270" s="245"/>
      <c r="AB270" s="284"/>
      <c r="AC270" s="245"/>
      <c r="AD270" s="284"/>
      <c r="AE270" s="247"/>
      <c r="AF270" s="237"/>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223"/>
      <c r="BK270" s="223"/>
      <c r="BL270" s="223"/>
      <c r="BM270" s="223"/>
      <c r="BN270" s="223"/>
      <c r="BO270" s="223"/>
      <c r="BP270" s="223"/>
      <c r="BQ270" s="223"/>
      <c r="BR270" s="532"/>
    </row>
    <row r="271" spans="1:70" ht="27" customHeight="1" x14ac:dyDescent="0.3">
      <c r="A271" s="4"/>
      <c r="B271" s="495" t="s">
        <v>162</v>
      </c>
      <c r="C271" s="495"/>
      <c r="D271" s="495"/>
      <c r="E271" s="495"/>
      <c r="F271" s="495"/>
      <c r="G271" s="495"/>
      <c r="H271" s="495"/>
      <c r="I271" s="495"/>
      <c r="J271" s="495"/>
      <c r="K271" s="495"/>
      <c r="L271" s="495"/>
      <c r="M271" s="495"/>
      <c r="N271" s="495"/>
      <c r="O271" s="242"/>
      <c r="P271" s="288"/>
      <c r="Q271" s="288"/>
      <c r="R271" s="288"/>
      <c r="S271" s="288"/>
      <c r="T271" s="288"/>
      <c r="U271" s="288"/>
      <c r="V271" s="223"/>
      <c r="W271" s="223"/>
      <c r="X271" s="245"/>
      <c r="Y271" s="245"/>
      <c r="Z271" s="246"/>
      <c r="AA271" s="245"/>
      <c r="AB271" s="284"/>
      <c r="AC271" s="245"/>
      <c r="AD271" s="284"/>
      <c r="AE271" s="247"/>
      <c r="AF271" s="237"/>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223"/>
      <c r="BK271" s="223"/>
      <c r="BL271" s="223"/>
      <c r="BM271" s="223"/>
      <c r="BN271" s="223"/>
      <c r="BO271" s="223"/>
      <c r="BP271" s="223"/>
      <c r="BQ271" s="223"/>
      <c r="BR271" s="532"/>
    </row>
    <row r="272" spans="1:70" ht="27" customHeight="1" x14ac:dyDescent="0.3">
      <c r="A272" s="4"/>
      <c r="B272" s="164" t="s">
        <v>163</v>
      </c>
      <c r="C272" s="462"/>
      <c r="D272" s="462"/>
      <c r="E272" s="462"/>
      <c r="F272" s="462"/>
      <c r="G272" s="462"/>
      <c r="H272" s="462"/>
      <c r="I272" s="462"/>
      <c r="J272" s="462"/>
      <c r="K272" s="462"/>
      <c r="L272" s="462"/>
      <c r="M272" s="462"/>
      <c r="N272" s="462"/>
      <c r="O272" s="242"/>
      <c r="P272" s="288"/>
      <c r="Q272" s="288"/>
      <c r="R272" s="288"/>
      <c r="S272" s="288"/>
      <c r="T272" s="288"/>
      <c r="U272" s="288"/>
      <c r="V272" s="223"/>
      <c r="W272" s="223"/>
      <c r="X272" s="245"/>
      <c r="Y272" s="245"/>
      <c r="Z272" s="246"/>
      <c r="AA272" s="245"/>
      <c r="AB272" s="284"/>
      <c r="AC272" s="245"/>
      <c r="AD272" s="284"/>
      <c r="AE272" s="247"/>
      <c r="AF272" s="237"/>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23"/>
      <c r="BJ272" s="223"/>
      <c r="BK272" s="223"/>
      <c r="BL272" s="223"/>
      <c r="BM272" s="223"/>
      <c r="BN272" s="223"/>
      <c r="BO272" s="223"/>
      <c r="BP272" s="223"/>
      <c r="BQ272" s="223"/>
      <c r="BR272" s="532"/>
    </row>
    <row r="273" spans="1:70" ht="27" customHeight="1" x14ac:dyDescent="0.3">
      <c r="A273" s="4"/>
      <c r="B273" s="418" t="s">
        <v>164</v>
      </c>
      <c r="C273" s="418"/>
      <c r="D273" s="418"/>
      <c r="E273" s="418"/>
      <c r="F273" s="418"/>
      <c r="G273" s="418"/>
      <c r="H273" s="418"/>
      <c r="I273" s="418"/>
      <c r="J273" s="418"/>
      <c r="K273" s="418"/>
      <c r="L273" s="418"/>
      <c r="M273" s="146">
        <v>700</v>
      </c>
      <c r="N273" s="9">
        <v>0</v>
      </c>
      <c r="O273" s="242"/>
      <c r="P273" s="288"/>
      <c r="Q273" s="288"/>
      <c r="R273" s="288"/>
      <c r="S273" s="288"/>
      <c r="T273" s="288"/>
      <c r="U273" s="288"/>
      <c r="V273" s="223"/>
      <c r="W273" s="223"/>
      <c r="X273" s="245"/>
      <c r="Y273" s="245"/>
      <c r="Z273" s="246"/>
      <c r="AA273" s="245"/>
      <c r="AB273" s="284"/>
      <c r="AC273" s="245"/>
      <c r="AD273" s="284"/>
      <c r="AE273" s="247"/>
      <c r="AF273" s="237"/>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223"/>
      <c r="BK273" s="223"/>
      <c r="BL273" s="223"/>
      <c r="BM273" s="223"/>
      <c r="BN273" s="223"/>
      <c r="BO273" s="223"/>
      <c r="BP273" s="223"/>
      <c r="BQ273" s="223"/>
      <c r="BR273" s="532"/>
    </row>
    <row r="274" spans="1:70" ht="27" customHeight="1" x14ac:dyDescent="0.3">
      <c r="A274" s="4"/>
      <c r="B274" s="418" t="s">
        <v>165</v>
      </c>
      <c r="C274" s="418"/>
      <c r="D274" s="418"/>
      <c r="E274" s="418"/>
      <c r="F274" s="418"/>
      <c r="G274" s="418"/>
      <c r="H274" s="418"/>
      <c r="I274" s="418"/>
      <c r="J274" s="418"/>
      <c r="K274" s="418"/>
      <c r="L274" s="418"/>
      <c r="M274" s="146">
        <v>702</v>
      </c>
      <c r="N274" s="9">
        <v>0</v>
      </c>
      <c r="O274" s="242"/>
      <c r="P274" s="288"/>
      <c r="Q274" s="288"/>
      <c r="R274" s="288"/>
      <c r="S274" s="288"/>
      <c r="T274" s="288"/>
      <c r="U274" s="288"/>
      <c r="V274" s="223"/>
      <c r="W274" s="223"/>
      <c r="X274" s="245"/>
      <c r="Y274" s="245"/>
      <c r="Z274" s="246"/>
      <c r="AA274" s="245"/>
      <c r="AB274" s="284"/>
      <c r="AC274" s="245"/>
      <c r="AD274" s="284"/>
      <c r="AE274" s="247"/>
      <c r="AF274" s="237"/>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23"/>
      <c r="BJ274" s="223"/>
      <c r="BK274" s="223"/>
      <c r="BL274" s="223"/>
      <c r="BM274" s="223"/>
      <c r="BN274" s="223"/>
      <c r="BO274" s="223"/>
      <c r="BP274" s="223"/>
      <c r="BQ274" s="223"/>
      <c r="BR274" s="532"/>
    </row>
    <row r="275" spans="1:70" ht="27" customHeight="1" x14ac:dyDescent="0.3">
      <c r="A275" s="4"/>
      <c r="B275" s="418" t="s">
        <v>166</v>
      </c>
      <c r="C275" s="418"/>
      <c r="D275" s="418"/>
      <c r="E275" s="418"/>
      <c r="F275" s="418"/>
      <c r="G275" s="418"/>
      <c r="H275" s="418"/>
      <c r="I275" s="418"/>
      <c r="J275" s="418"/>
      <c r="K275" s="418"/>
      <c r="L275" s="418"/>
      <c r="M275" s="146">
        <v>704</v>
      </c>
      <c r="N275" s="9">
        <v>0</v>
      </c>
      <c r="O275" s="242"/>
      <c r="P275" s="288"/>
      <c r="Q275" s="288"/>
      <c r="R275" s="288"/>
      <c r="S275" s="288"/>
      <c r="T275" s="288"/>
      <c r="U275" s="288"/>
      <c r="V275" s="223"/>
      <c r="W275" s="223"/>
      <c r="X275" s="245"/>
      <c r="Y275" s="245"/>
      <c r="Z275" s="246"/>
      <c r="AA275" s="245"/>
      <c r="AB275" s="284"/>
      <c r="AC275" s="245"/>
      <c r="AD275" s="284"/>
      <c r="AE275" s="247"/>
      <c r="AF275" s="237"/>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3"/>
      <c r="BJ275" s="223"/>
      <c r="BK275" s="223"/>
      <c r="BL275" s="223"/>
      <c r="BM275" s="223"/>
      <c r="BN275" s="223"/>
      <c r="BO275" s="223"/>
      <c r="BP275" s="223"/>
      <c r="BQ275" s="223"/>
      <c r="BR275" s="532"/>
    </row>
    <row r="276" spans="1:70" ht="27" customHeight="1" x14ac:dyDescent="0.3">
      <c r="A276" s="4"/>
      <c r="B276" s="418" t="s">
        <v>167</v>
      </c>
      <c r="C276" s="418"/>
      <c r="D276" s="418"/>
      <c r="E276" s="418"/>
      <c r="F276" s="418"/>
      <c r="G276" s="418"/>
      <c r="H276" s="418"/>
      <c r="I276" s="418"/>
      <c r="J276" s="418"/>
      <c r="K276" s="418"/>
      <c r="L276" s="418"/>
      <c r="M276" s="146">
        <v>706</v>
      </c>
      <c r="N276" s="9">
        <v>0</v>
      </c>
      <c r="O276" s="242"/>
      <c r="P276" s="288"/>
      <c r="Q276" s="288"/>
      <c r="R276" s="288"/>
      <c r="S276" s="288"/>
      <c r="T276" s="288"/>
      <c r="U276" s="288"/>
      <c r="V276" s="223"/>
      <c r="W276" s="223"/>
      <c r="X276" s="245"/>
      <c r="Y276" s="245"/>
      <c r="Z276" s="246"/>
      <c r="AA276" s="245"/>
      <c r="AB276" s="284"/>
      <c r="AC276" s="245"/>
      <c r="AD276" s="284"/>
      <c r="AE276" s="247"/>
      <c r="AF276" s="237"/>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23"/>
      <c r="BJ276" s="223"/>
      <c r="BK276" s="223"/>
      <c r="BL276" s="223"/>
      <c r="BM276" s="223"/>
      <c r="BN276" s="223"/>
      <c r="BO276" s="223"/>
      <c r="BP276" s="223"/>
      <c r="BQ276" s="223"/>
      <c r="BR276" s="532"/>
    </row>
    <row r="277" spans="1:70" ht="27" customHeight="1" x14ac:dyDescent="0.3">
      <c r="A277" s="4"/>
      <c r="B277" s="418" t="s">
        <v>1037</v>
      </c>
      <c r="C277" s="418"/>
      <c r="D277" s="418"/>
      <c r="E277" s="418"/>
      <c r="F277" s="418"/>
      <c r="G277" s="418"/>
      <c r="H277" s="418"/>
      <c r="I277" s="418"/>
      <c r="J277" s="418"/>
      <c r="K277" s="418"/>
      <c r="L277" s="418"/>
      <c r="M277" s="146">
        <v>708</v>
      </c>
      <c r="N277" s="91">
        <f>Computation!N278</f>
        <v>0</v>
      </c>
      <c r="O277" s="242"/>
      <c r="P277" s="288"/>
      <c r="Q277" s="288"/>
      <c r="R277" s="288"/>
      <c r="S277" s="288"/>
      <c r="T277" s="288"/>
      <c r="U277" s="288"/>
      <c r="V277" s="223"/>
      <c r="W277" s="223"/>
      <c r="X277" s="245"/>
      <c r="Y277" s="245"/>
      <c r="Z277" s="246"/>
      <c r="AA277" s="245"/>
      <c r="AB277" s="284"/>
      <c r="AC277" s="245"/>
      <c r="AD277" s="284"/>
      <c r="AE277" s="247"/>
      <c r="AF277" s="237"/>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23"/>
      <c r="BJ277" s="223"/>
      <c r="BK277" s="223"/>
      <c r="BL277" s="223"/>
      <c r="BM277" s="223"/>
      <c r="BN277" s="223"/>
      <c r="BO277" s="223"/>
      <c r="BP277" s="223"/>
      <c r="BQ277" s="223"/>
      <c r="BR277" s="532"/>
    </row>
    <row r="278" spans="1:70" ht="27" customHeight="1" x14ac:dyDescent="0.3">
      <c r="A278" s="4"/>
      <c r="B278" s="418" t="s">
        <v>1038</v>
      </c>
      <c r="C278" s="418"/>
      <c r="D278" s="418"/>
      <c r="E278" s="418"/>
      <c r="F278" s="418"/>
      <c r="G278" s="418"/>
      <c r="H278" s="418"/>
      <c r="I278" s="418"/>
      <c r="J278" s="418"/>
      <c r="K278" s="418"/>
      <c r="L278" s="418"/>
      <c r="M278" s="146">
        <v>709</v>
      </c>
      <c r="N278" s="91">
        <f>Computation!N279</f>
        <v>0</v>
      </c>
      <c r="O278" s="242"/>
      <c r="P278" s="288"/>
      <c r="Q278" s="288"/>
      <c r="R278" s="288"/>
      <c r="S278" s="288"/>
      <c r="T278" s="288"/>
      <c r="U278" s="288"/>
      <c r="V278" s="223"/>
      <c r="W278" s="223"/>
      <c r="X278" s="245"/>
      <c r="Y278" s="245"/>
      <c r="Z278" s="246"/>
      <c r="AA278" s="245"/>
      <c r="AB278" s="284"/>
      <c r="AC278" s="245"/>
      <c r="AD278" s="284"/>
      <c r="AE278" s="247"/>
      <c r="AF278" s="237"/>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23"/>
      <c r="BJ278" s="223"/>
      <c r="BK278" s="223"/>
      <c r="BL278" s="223"/>
      <c r="BM278" s="223"/>
      <c r="BN278" s="223"/>
      <c r="BO278" s="223"/>
      <c r="BP278" s="223"/>
      <c r="BQ278" s="223"/>
      <c r="BR278" s="532"/>
    </row>
    <row r="279" spans="1:70" ht="27" customHeight="1" x14ac:dyDescent="0.3">
      <c r="A279" s="4"/>
      <c r="B279" s="418" t="s">
        <v>168</v>
      </c>
      <c r="C279" s="418"/>
      <c r="D279" s="418"/>
      <c r="E279" s="418"/>
      <c r="F279" s="418"/>
      <c r="G279" s="418"/>
      <c r="H279" s="418"/>
      <c r="I279" s="418"/>
      <c r="J279" s="418"/>
      <c r="K279" s="418"/>
      <c r="L279" s="418"/>
      <c r="M279" s="146">
        <v>710</v>
      </c>
      <c r="N279" s="9">
        <v>0</v>
      </c>
      <c r="O279" s="242"/>
      <c r="P279" s="288"/>
      <c r="Q279" s="288"/>
      <c r="R279" s="288"/>
      <c r="S279" s="288"/>
      <c r="T279" s="288"/>
      <c r="U279" s="288"/>
      <c r="V279" s="223"/>
      <c r="W279" s="223"/>
      <c r="X279" s="245"/>
      <c r="Y279" s="245"/>
      <c r="Z279" s="246"/>
      <c r="AA279" s="245"/>
      <c r="AB279" s="284"/>
      <c r="AC279" s="245"/>
      <c r="AD279" s="284"/>
      <c r="AE279" s="247"/>
      <c r="AF279" s="237"/>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223"/>
      <c r="BK279" s="223"/>
      <c r="BL279" s="223"/>
      <c r="BM279" s="223"/>
      <c r="BN279" s="223"/>
      <c r="BO279" s="223"/>
      <c r="BP279" s="223"/>
      <c r="BQ279" s="223"/>
      <c r="BR279" s="532"/>
    </row>
    <row r="280" spans="1:70" ht="27" customHeight="1" x14ac:dyDescent="0.3">
      <c r="A280" s="4"/>
      <c r="B280" s="418" t="s">
        <v>169</v>
      </c>
      <c r="C280" s="418"/>
      <c r="D280" s="418"/>
      <c r="E280" s="418"/>
      <c r="F280" s="418"/>
      <c r="G280" s="418"/>
      <c r="H280" s="418"/>
      <c r="I280" s="418"/>
      <c r="J280" s="418"/>
      <c r="K280" s="418"/>
      <c r="L280" s="418"/>
      <c r="M280" s="146">
        <v>711</v>
      </c>
      <c r="N280" s="9">
        <v>0</v>
      </c>
      <c r="O280" s="242"/>
      <c r="P280" s="288"/>
      <c r="Q280" s="288"/>
      <c r="R280" s="288"/>
      <c r="S280" s="288"/>
      <c r="T280" s="288"/>
      <c r="U280" s="288"/>
      <c r="V280" s="223"/>
      <c r="W280" s="223"/>
      <c r="X280" s="245"/>
      <c r="Y280" s="245"/>
      <c r="Z280" s="246"/>
      <c r="AA280" s="245"/>
      <c r="AB280" s="284"/>
      <c r="AC280" s="245"/>
      <c r="AD280" s="284"/>
      <c r="AE280" s="247"/>
      <c r="AF280" s="237"/>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223"/>
      <c r="BK280" s="223"/>
      <c r="BL280" s="223"/>
      <c r="BM280" s="223"/>
      <c r="BN280" s="223"/>
      <c r="BO280" s="223"/>
      <c r="BP280" s="223"/>
      <c r="BQ280" s="223"/>
      <c r="BR280" s="532"/>
    </row>
    <row r="281" spans="1:70" ht="27" customHeight="1" x14ac:dyDescent="0.3">
      <c r="A281" s="4"/>
      <c r="B281" s="418" t="s">
        <v>1034</v>
      </c>
      <c r="C281" s="418"/>
      <c r="D281" s="418"/>
      <c r="E281" s="418"/>
      <c r="F281" s="418"/>
      <c r="G281" s="418"/>
      <c r="H281" s="418"/>
      <c r="I281" s="418"/>
      <c r="J281" s="418"/>
      <c r="K281" s="418"/>
      <c r="L281" s="418"/>
      <c r="M281" s="146">
        <v>712</v>
      </c>
      <c r="N281" s="91">
        <f>Computation!N282</f>
        <v>0</v>
      </c>
      <c r="O281" s="242"/>
      <c r="P281" s="288"/>
      <c r="Q281" s="288"/>
      <c r="R281" s="288"/>
      <c r="S281" s="288"/>
      <c r="T281" s="288"/>
      <c r="U281" s="288"/>
      <c r="V281" s="223"/>
      <c r="W281" s="223"/>
      <c r="X281" s="245"/>
      <c r="Y281" s="245"/>
      <c r="Z281" s="246"/>
      <c r="AA281" s="245"/>
      <c r="AB281" s="284"/>
      <c r="AC281" s="245"/>
      <c r="AD281" s="284"/>
      <c r="AE281" s="247"/>
      <c r="AF281" s="237"/>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23"/>
      <c r="BJ281" s="223"/>
      <c r="BK281" s="223"/>
      <c r="BL281" s="223"/>
      <c r="BM281" s="223"/>
      <c r="BN281" s="223"/>
      <c r="BO281" s="223"/>
      <c r="BP281" s="223"/>
      <c r="BQ281" s="223"/>
      <c r="BR281" s="532"/>
    </row>
    <row r="282" spans="1:70" ht="27" customHeight="1" x14ac:dyDescent="0.3">
      <c r="A282" s="4"/>
      <c r="B282" s="164" t="s">
        <v>30</v>
      </c>
      <c r="C282" s="409"/>
      <c r="D282" s="409"/>
      <c r="E282" s="409"/>
      <c r="F282" s="409"/>
      <c r="G282" s="409"/>
      <c r="H282" s="409"/>
      <c r="I282" s="409"/>
      <c r="J282" s="409"/>
      <c r="K282" s="409"/>
      <c r="L282" s="409"/>
      <c r="M282" s="409"/>
      <c r="N282" s="409"/>
      <c r="O282" s="242"/>
      <c r="P282" s="288"/>
      <c r="Q282" s="288"/>
      <c r="R282" s="288"/>
      <c r="S282" s="288"/>
      <c r="T282" s="288"/>
      <c r="U282" s="288"/>
      <c r="V282" s="223"/>
      <c r="W282" s="223"/>
      <c r="X282" s="245"/>
      <c r="Y282" s="245"/>
      <c r="Z282" s="246"/>
      <c r="AA282" s="245"/>
      <c r="AB282" s="284"/>
      <c r="AC282" s="245"/>
      <c r="AD282" s="284"/>
      <c r="AE282" s="247"/>
      <c r="AF282" s="237"/>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223"/>
      <c r="BK282" s="223"/>
      <c r="BL282" s="223"/>
      <c r="BM282" s="223"/>
      <c r="BN282" s="223"/>
      <c r="BO282" s="223"/>
      <c r="BP282" s="223"/>
      <c r="BQ282" s="223"/>
      <c r="BR282" s="532"/>
    </row>
    <row r="283" spans="1:70" ht="27" customHeight="1" x14ac:dyDescent="0.3">
      <c r="A283" s="4"/>
      <c r="B283" s="418" t="s">
        <v>170</v>
      </c>
      <c r="C283" s="418"/>
      <c r="D283" s="418"/>
      <c r="E283" s="418"/>
      <c r="F283" s="418"/>
      <c r="G283" s="418"/>
      <c r="H283" s="418"/>
      <c r="I283" s="418"/>
      <c r="J283" s="418"/>
      <c r="K283" s="418"/>
      <c r="L283" s="418"/>
      <c r="M283" s="146">
        <v>714</v>
      </c>
      <c r="N283" s="9">
        <v>0</v>
      </c>
      <c r="O283" s="242"/>
      <c r="P283" s="288"/>
      <c r="Q283" s="288"/>
      <c r="R283" s="288"/>
      <c r="S283" s="288"/>
      <c r="T283" s="288"/>
      <c r="U283" s="288"/>
      <c r="V283" s="223"/>
      <c r="W283" s="223"/>
      <c r="X283" s="245"/>
      <c r="Y283" s="245"/>
      <c r="Z283" s="246"/>
      <c r="AA283" s="245"/>
      <c r="AB283" s="284"/>
      <c r="AC283" s="245"/>
      <c r="AD283" s="284"/>
      <c r="AE283" s="247"/>
      <c r="AF283" s="237"/>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223"/>
      <c r="BK283" s="223"/>
      <c r="BL283" s="223"/>
      <c r="BM283" s="223"/>
      <c r="BN283" s="223"/>
      <c r="BO283" s="223"/>
      <c r="BP283" s="223"/>
      <c r="BQ283" s="223"/>
      <c r="BR283" s="532"/>
    </row>
    <row r="284" spans="1:70" ht="27" customHeight="1" x14ac:dyDescent="0.3">
      <c r="A284" s="4"/>
      <c r="B284" s="418" t="s">
        <v>171</v>
      </c>
      <c r="C284" s="418"/>
      <c r="D284" s="418"/>
      <c r="E284" s="418"/>
      <c r="F284" s="418"/>
      <c r="G284" s="418"/>
      <c r="H284" s="418"/>
      <c r="I284" s="418"/>
      <c r="J284" s="418"/>
      <c r="K284" s="418"/>
      <c r="L284" s="418"/>
      <c r="M284" s="146">
        <v>716</v>
      </c>
      <c r="N284" s="9">
        <v>0</v>
      </c>
      <c r="O284" s="242"/>
      <c r="P284" s="288"/>
      <c r="Q284" s="288"/>
      <c r="R284" s="288"/>
      <c r="S284" s="288"/>
      <c r="T284" s="288"/>
      <c r="U284" s="288"/>
      <c r="V284" s="223"/>
      <c r="W284" s="223"/>
      <c r="X284" s="245"/>
      <c r="Y284" s="245"/>
      <c r="Z284" s="246"/>
      <c r="AA284" s="245"/>
      <c r="AB284" s="284"/>
      <c r="AC284" s="245"/>
      <c r="AD284" s="284"/>
      <c r="AE284" s="247"/>
      <c r="AF284" s="237"/>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223"/>
      <c r="BK284" s="223"/>
      <c r="BL284" s="223"/>
      <c r="BM284" s="223"/>
      <c r="BN284" s="223"/>
      <c r="BO284" s="223"/>
      <c r="BP284" s="223"/>
      <c r="BQ284" s="223"/>
      <c r="BR284" s="532"/>
    </row>
    <row r="285" spans="1:70" ht="27" customHeight="1" x14ac:dyDescent="0.3">
      <c r="A285" s="4"/>
      <c r="B285" s="418" t="s">
        <v>172</v>
      </c>
      <c r="C285" s="418"/>
      <c r="D285" s="418"/>
      <c r="E285" s="418"/>
      <c r="F285" s="418"/>
      <c r="G285" s="418"/>
      <c r="H285" s="418"/>
      <c r="I285" s="418"/>
      <c r="J285" s="418"/>
      <c r="K285" s="418"/>
      <c r="L285" s="418"/>
      <c r="M285" s="146">
        <v>720</v>
      </c>
      <c r="N285" s="9">
        <v>0</v>
      </c>
      <c r="O285" s="242"/>
      <c r="P285" s="288"/>
      <c r="Q285" s="288"/>
      <c r="R285" s="288"/>
      <c r="S285" s="288"/>
      <c r="T285" s="288"/>
      <c r="U285" s="288"/>
      <c r="V285" s="223"/>
      <c r="W285" s="223"/>
      <c r="X285" s="245"/>
      <c r="Y285" s="245"/>
      <c r="Z285" s="246"/>
      <c r="AA285" s="245"/>
      <c r="AB285" s="284"/>
      <c r="AC285" s="245"/>
      <c r="AD285" s="284"/>
      <c r="AE285" s="247"/>
      <c r="AF285" s="237"/>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223"/>
      <c r="BK285" s="223"/>
      <c r="BL285" s="223"/>
      <c r="BM285" s="223"/>
      <c r="BN285" s="223"/>
      <c r="BO285" s="223"/>
      <c r="BP285" s="223"/>
      <c r="BQ285" s="223"/>
      <c r="BR285" s="532"/>
    </row>
    <row r="286" spans="1:70" ht="27" customHeight="1" x14ac:dyDescent="0.3">
      <c r="A286" s="4"/>
      <c r="B286" s="418" t="s">
        <v>43</v>
      </c>
      <c r="C286" s="418"/>
      <c r="D286" s="418"/>
      <c r="E286" s="418"/>
      <c r="F286" s="418"/>
      <c r="G286" s="418"/>
      <c r="H286" s="418"/>
      <c r="I286" s="418"/>
      <c r="J286" s="418"/>
      <c r="K286" s="418"/>
      <c r="L286" s="418"/>
      <c r="M286" s="146">
        <v>722</v>
      </c>
      <c r="N286" s="9">
        <v>0</v>
      </c>
      <c r="O286" s="242"/>
      <c r="P286" s="288"/>
      <c r="Q286" s="288"/>
      <c r="R286" s="288"/>
      <c r="S286" s="288"/>
      <c r="T286" s="288"/>
      <c r="U286" s="288"/>
      <c r="V286" s="223"/>
      <c r="W286" s="223"/>
      <c r="X286" s="245"/>
      <c r="Y286" s="245"/>
      <c r="Z286" s="246"/>
      <c r="AA286" s="245"/>
      <c r="AB286" s="284"/>
      <c r="AC286" s="245"/>
      <c r="AD286" s="284"/>
      <c r="AE286" s="247"/>
      <c r="AF286" s="237"/>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c r="BN286" s="223"/>
      <c r="BO286" s="223"/>
      <c r="BP286" s="223"/>
      <c r="BQ286" s="223"/>
      <c r="BR286" s="532"/>
    </row>
    <row r="287" spans="1:70" ht="27" customHeight="1" x14ac:dyDescent="0.3">
      <c r="A287" s="4"/>
      <c r="B287" s="418" t="s">
        <v>173</v>
      </c>
      <c r="C287" s="418"/>
      <c r="D287" s="418"/>
      <c r="E287" s="418"/>
      <c r="F287" s="418"/>
      <c r="G287" s="418"/>
      <c r="H287" s="418"/>
      <c r="I287" s="418"/>
      <c r="J287" s="418"/>
      <c r="K287" s="418"/>
      <c r="L287" s="418"/>
      <c r="M287" s="146">
        <v>724</v>
      </c>
      <c r="N287" s="9">
        <v>0</v>
      </c>
      <c r="O287" s="242"/>
      <c r="P287" s="288"/>
      <c r="Q287" s="288"/>
      <c r="R287" s="288"/>
      <c r="S287" s="288"/>
      <c r="T287" s="288"/>
      <c r="U287" s="288"/>
      <c r="V287" s="223"/>
      <c r="W287" s="223"/>
      <c r="X287" s="245"/>
      <c r="Y287" s="245"/>
      <c r="Z287" s="246"/>
      <c r="AA287" s="245"/>
      <c r="AB287" s="284"/>
      <c r="AC287" s="245"/>
      <c r="AD287" s="284"/>
      <c r="AE287" s="247"/>
      <c r="AF287" s="237"/>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532"/>
    </row>
    <row r="288" spans="1:70" ht="27" customHeight="1" x14ac:dyDescent="0.3">
      <c r="A288" s="4"/>
      <c r="B288" s="418" t="s">
        <v>174</v>
      </c>
      <c r="C288" s="418"/>
      <c r="D288" s="418"/>
      <c r="E288" s="418"/>
      <c r="F288" s="418"/>
      <c r="G288" s="418"/>
      <c r="H288" s="418"/>
      <c r="I288" s="418"/>
      <c r="J288" s="418"/>
      <c r="K288" s="418"/>
      <c r="L288" s="418"/>
      <c r="M288" s="146">
        <v>726</v>
      </c>
      <c r="N288" s="9">
        <v>0</v>
      </c>
      <c r="O288" s="242"/>
      <c r="P288" s="288"/>
      <c r="Q288" s="288"/>
      <c r="R288" s="288"/>
      <c r="S288" s="288"/>
      <c r="T288" s="288"/>
      <c r="U288" s="288"/>
      <c r="V288" s="223"/>
      <c r="W288" s="223"/>
      <c r="X288" s="245"/>
      <c r="Y288" s="245"/>
      <c r="Z288" s="246"/>
      <c r="AA288" s="245"/>
      <c r="AB288" s="284"/>
      <c r="AC288" s="245"/>
      <c r="AD288" s="284"/>
      <c r="AE288" s="247"/>
      <c r="AF288" s="237"/>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223"/>
      <c r="BK288" s="223"/>
      <c r="BL288" s="223"/>
      <c r="BM288" s="223"/>
      <c r="BN288" s="223"/>
      <c r="BO288" s="223"/>
      <c r="BP288" s="223"/>
      <c r="BQ288" s="223"/>
      <c r="BR288" s="532"/>
    </row>
    <row r="289" spans="1:70" ht="27" customHeight="1" x14ac:dyDescent="0.3">
      <c r="A289" s="4"/>
      <c r="B289" s="418" t="s">
        <v>175</v>
      </c>
      <c r="C289" s="418"/>
      <c r="D289" s="418"/>
      <c r="E289" s="418"/>
      <c r="F289" s="418"/>
      <c r="G289" s="418"/>
      <c r="H289" s="418"/>
      <c r="I289" s="418"/>
      <c r="J289" s="418"/>
      <c r="K289" s="418"/>
      <c r="L289" s="418"/>
      <c r="M289" s="146">
        <v>728</v>
      </c>
      <c r="N289" s="9">
        <v>0</v>
      </c>
      <c r="O289" s="242"/>
      <c r="P289" s="288"/>
      <c r="Q289" s="288"/>
      <c r="R289" s="288"/>
      <c r="S289" s="288"/>
      <c r="T289" s="288"/>
      <c r="U289" s="288"/>
      <c r="V289" s="223"/>
      <c r="W289" s="223"/>
      <c r="X289" s="245"/>
      <c r="Y289" s="245"/>
      <c r="Z289" s="246"/>
      <c r="AA289" s="245"/>
      <c r="AB289" s="284"/>
      <c r="AC289" s="245"/>
      <c r="AD289" s="284"/>
      <c r="AE289" s="247"/>
      <c r="AF289" s="237"/>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223"/>
      <c r="BK289" s="223"/>
      <c r="BL289" s="223"/>
      <c r="BM289" s="223"/>
      <c r="BN289" s="223"/>
      <c r="BO289" s="223"/>
      <c r="BP289" s="223"/>
      <c r="BQ289" s="223"/>
      <c r="BR289" s="532"/>
    </row>
    <row r="290" spans="1:70" ht="27" customHeight="1" x14ac:dyDescent="0.3">
      <c r="A290" s="4"/>
      <c r="B290" s="418" t="s">
        <v>176</v>
      </c>
      <c r="C290" s="418"/>
      <c r="D290" s="418"/>
      <c r="E290" s="418"/>
      <c r="F290" s="418"/>
      <c r="G290" s="418"/>
      <c r="H290" s="418"/>
      <c r="I290" s="418"/>
      <c r="J290" s="418"/>
      <c r="K290" s="418"/>
      <c r="L290" s="418"/>
      <c r="M290" s="146">
        <v>730</v>
      </c>
      <c r="N290" s="9">
        <v>0</v>
      </c>
      <c r="O290" s="242"/>
      <c r="P290" s="288"/>
      <c r="Q290" s="288"/>
      <c r="R290" s="288"/>
      <c r="S290" s="288"/>
      <c r="T290" s="288"/>
      <c r="U290" s="288"/>
      <c r="V290" s="223"/>
      <c r="W290" s="223"/>
      <c r="X290" s="245"/>
      <c r="Y290" s="245"/>
      <c r="Z290" s="246"/>
      <c r="AA290" s="245"/>
      <c r="AB290" s="284"/>
      <c r="AC290" s="245"/>
      <c r="AD290" s="284"/>
      <c r="AE290" s="247"/>
      <c r="AF290" s="237"/>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532"/>
    </row>
    <row r="291" spans="1:70" ht="27" customHeight="1" x14ac:dyDescent="0.3">
      <c r="A291" s="4"/>
      <c r="B291" s="418" t="s">
        <v>177</v>
      </c>
      <c r="C291" s="418"/>
      <c r="D291" s="418"/>
      <c r="E291" s="418"/>
      <c r="F291" s="418"/>
      <c r="G291" s="418"/>
      <c r="H291" s="418"/>
      <c r="I291" s="418"/>
      <c r="J291" s="418"/>
      <c r="K291" s="418"/>
      <c r="L291" s="418"/>
      <c r="M291" s="146">
        <v>732</v>
      </c>
      <c r="N291" s="9">
        <v>0</v>
      </c>
      <c r="O291" s="242"/>
      <c r="P291" s="288"/>
      <c r="Q291" s="288"/>
      <c r="R291" s="288"/>
      <c r="S291" s="288"/>
      <c r="T291" s="288"/>
      <c r="U291" s="288"/>
      <c r="V291" s="223"/>
      <c r="W291" s="223"/>
      <c r="X291" s="245"/>
      <c r="Y291" s="245"/>
      <c r="Z291" s="246"/>
      <c r="AA291" s="245"/>
      <c r="AB291" s="284"/>
      <c r="AC291" s="245"/>
      <c r="AD291" s="284"/>
      <c r="AE291" s="247"/>
      <c r="AF291" s="237"/>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223"/>
      <c r="BK291" s="223"/>
      <c r="BL291" s="223"/>
      <c r="BM291" s="223"/>
      <c r="BN291" s="223"/>
      <c r="BO291" s="223"/>
      <c r="BP291" s="223"/>
      <c r="BQ291" s="223"/>
      <c r="BR291" s="532"/>
    </row>
    <row r="292" spans="1:70" ht="27" customHeight="1" x14ac:dyDescent="0.3">
      <c r="A292" s="4"/>
      <c r="B292" s="418" t="s">
        <v>178</v>
      </c>
      <c r="C292" s="418"/>
      <c r="D292" s="418"/>
      <c r="E292" s="418"/>
      <c r="F292" s="418"/>
      <c r="G292" s="418"/>
      <c r="H292" s="418"/>
      <c r="I292" s="418"/>
      <c r="J292" s="418"/>
      <c r="K292" s="418"/>
      <c r="L292" s="418"/>
      <c r="M292" s="146">
        <v>734</v>
      </c>
      <c r="N292" s="9">
        <v>0</v>
      </c>
      <c r="O292" s="242"/>
      <c r="P292" s="288"/>
      <c r="Q292" s="288"/>
      <c r="R292" s="288"/>
      <c r="S292" s="288"/>
      <c r="T292" s="288"/>
      <c r="U292" s="288"/>
      <c r="V292" s="223"/>
      <c r="W292" s="223"/>
      <c r="X292" s="245"/>
      <c r="Y292" s="245"/>
      <c r="Z292" s="246"/>
      <c r="AA292" s="245"/>
      <c r="AB292" s="284"/>
      <c r="AC292" s="245"/>
      <c r="AD292" s="284"/>
      <c r="AE292" s="247"/>
      <c r="AF292" s="237"/>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223"/>
      <c r="BK292" s="223"/>
      <c r="BL292" s="223"/>
      <c r="BM292" s="223"/>
      <c r="BN292" s="223"/>
      <c r="BO292" s="223"/>
      <c r="BP292" s="223"/>
      <c r="BQ292" s="223"/>
      <c r="BR292" s="532"/>
    </row>
    <row r="293" spans="1:70" ht="27" customHeight="1" x14ac:dyDescent="0.3">
      <c r="A293" s="4"/>
      <c r="B293" s="418" t="s">
        <v>179</v>
      </c>
      <c r="C293" s="418"/>
      <c r="D293" s="418"/>
      <c r="E293" s="418"/>
      <c r="F293" s="418"/>
      <c r="G293" s="418"/>
      <c r="H293" s="418"/>
      <c r="I293" s="418"/>
      <c r="J293" s="418"/>
      <c r="K293" s="418"/>
      <c r="L293" s="418"/>
      <c r="M293" s="146">
        <v>735</v>
      </c>
      <c r="N293" s="9">
        <v>0</v>
      </c>
      <c r="O293" s="242"/>
      <c r="P293" s="288"/>
      <c r="Q293" s="288"/>
      <c r="R293" s="288"/>
      <c r="S293" s="288"/>
      <c r="T293" s="288"/>
      <c r="U293" s="288"/>
      <c r="V293" s="223"/>
      <c r="W293" s="223"/>
      <c r="X293" s="245"/>
      <c r="Y293" s="245"/>
      <c r="Z293" s="246"/>
      <c r="AA293" s="245"/>
      <c r="AB293" s="284"/>
      <c r="AC293" s="245"/>
      <c r="AD293" s="284"/>
      <c r="AE293" s="247"/>
      <c r="AF293" s="237"/>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223"/>
      <c r="BK293" s="223"/>
      <c r="BL293" s="223"/>
      <c r="BM293" s="223"/>
      <c r="BN293" s="223"/>
      <c r="BO293" s="223"/>
      <c r="BP293" s="223"/>
      <c r="BQ293" s="223"/>
      <c r="BR293" s="532"/>
    </row>
    <row r="294" spans="1:70" ht="27" customHeight="1" x14ac:dyDescent="0.3">
      <c r="A294" s="4"/>
      <c r="B294" s="418" t="s">
        <v>159</v>
      </c>
      <c r="C294" s="418"/>
      <c r="D294" s="418"/>
      <c r="E294" s="418"/>
      <c r="F294" s="418"/>
      <c r="G294" s="418"/>
      <c r="H294" s="418"/>
      <c r="I294" s="418"/>
      <c r="J294" s="418"/>
      <c r="K294" s="418"/>
      <c r="L294" s="418"/>
      <c r="M294" s="146">
        <v>736</v>
      </c>
      <c r="N294" s="9">
        <v>0</v>
      </c>
      <c r="O294" s="242"/>
      <c r="P294" s="288"/>
      <c r="Q294" s="288"/>
      <c r="R294" s="288"/>
      <c r="S294" s="288"/>
      <c r="T294" s="288"/>
      <c r="U294" s="288"/>
      <c r="V294" s="223"/>
      <c r="W294" s="223"/>
      <c r="X294" s="245"/>
      <c r="Y294" s="245"/>
      <c r="Z294" s="246"/>
      <c r="AA294" s="245"/>
      <c r="AB294" s="284"/>
      <c r="AC294" s="245"/>
      <c r="AD294" s="284"/>
      <c r="AE294" s="247"/>
      <c r="AF294" s="237"/>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23"/>
      <c r="BJ294" s="223"/>
      <c r="BK294" s="223"/>
      <c r="BL294" s="223"/>
      <c r="BM294" s="223"/>
      <c r="BN294" s="223"/>
      <c r="BO294" s="223"/>
      <c r="BP294" s="223"/>
      <c r="BQ294" s="223"/>
      <c r="BR294" s="532"/>
    </row>
    <row r="295" spans="1:70" ht="27" customHeight="1" x14ac:dyDescent="0.3">
      <c r="A295" s="4"/>
      <c r="B295" s="418" t="s">
        <v>51</v>
      </c>
      <c r="C295" s="418"/>
      <c r="D295" s="418"/>
      <c r="E295" s="418"/>
      <c r="F295" s="418"/>
      <c r="G295" s="418"/>
      <c r="H295" s="418"/>
      <c r="I295" s="418"/>
      <c r="J295" s="418"/>
      <c r="K295" s="418"/>
      <c r="L295" s="418"/>
      <c r="M295" s="146">
        <v>737</v>
      </c>
      <c r="N295" s="9">
        <v>0</v>
      </c>
      <c r="O295" s="242"/>
      <c r="P295" s="288"/>
      <c r="Q295" s="288"/>
      <c r="R295" s="288"/>
      <c r="S295" s="288"/>
      <c r="T295" s="288"/>
      <c r="U295" s="288"/>
      <c r="V295" s="223"/>
      <c r="W295" s="223"/>
      <c r="X295" s="245"/>
      <c r="Y295" s="245"/>
      <c r="Z295" s="246"/>
      <c r="AA295" s="245"/>
      <c r="AB295" s="284"/>
      <c r="AC295" s="245"/>
      <c r="AD295" s="284"/>
      <c r="AE295" s="247"/>
      <c r="AF295" s="237"/>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23"/>
      <c r="BJ295" s="223"/>
      <c r="BK295" s="223"/>
      <c r="BL295" s="223"/>
      <c r="BM295" s="223"/>
      <c r="BN295" s="223"/>
      <c r="BO295" s="223"/>
      <c r="BP295" s="223"/>
      <c r="BQ295" s="223"/>
      <c r="BR295" s="532"/>
    </row>
    <row r="296" spans="1:70" ht="27" customHeight="1" x14ac:dyDescent="0.3">
      <c r="A296" s="4"/>
      <c r="B296" s="418" t="s">
        <v>1067</v>
      </c>
      <c r="C296" s="418"/>
      <c r="D296" s="418"/>
      <c r="E296" s="418"/>
      <c r="F296" s="418"/>
      <c r="G296" s="418"/>
      <c r="H296" s="418"/>
      <c r="I296" s="418"/>
      <c r="J296" s="418"/>
      <c r="K296" s="418"/>
      <c r="L296" s="418"/>
      <c r="M296" s="146">
        <v>738</v>
      </c>
      <c r="N296" s="91">
        <f>Computation!N297</f>
        <v>0</v>
      </c>
      <c r="O296" s="242"/>
      <c r="P296" s="288"/>
      <c r="Q296" s="288"/>
      <c r="R296" s="288"/>
      <c r="S296" s="288"/>
      <c r="T296" s="288"/>
      <c r="U296" s="288"/>
      <c r="V296" s="223"/>
      <c r="W296" s="223"/>
      <c r="X296" s="245"/>
      <c r="Y296" s="245"/>
      <c r="Z296" s="246"/>
      <c r="AA296" s="245"/>
      <c r="AB296" s="284"/>
      <c r="AC296" s="245"/>
      <c r="AD296" s="284"/>
      <c r="AE296" s="247"/>
      <c r="AF296" s="237"/>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23"/>
      <c r="BJ296" s="223"/>
      <c r="BK296" s="223"/>
      <c r="BL296" s="223"/>
      <c r="BM296" s="223"/>
      <c r="BN296" s="223"/>
      <c r="BO296" s="223"/>
      <c r="BP296" s="223"/>
      <c r="BQ296" s="223"/>
      <c r="BR296" s="532"/>
    </row>
    <row r="297" spans="1:70" ht="27" customHeight="1" x14ac:dyDescent="0.3">
      <c r="A297" s="4"/>
      <c r="B297" s="418" t="s">
        <v>1069</v>
      </c>
      <c r="C297" s="418"/>
      <c r="D297" s="418"/>
      <c r="E297" s="418"/>
      <c r="F297" s="418"/>
      <c r="G297" s="418"/>
      <c r="H297" s="418"/>
      <c r="I297" s="418"/>
      <c r="J297" s="418"/>
      <c r="K297" s="418"/>
      <c r="L297" s="418"/>
      <c r="M297" s="146">
        <v>739</v>
      </c>
      <c r="N297" s="91">
        <f>Computation!N298</f>
        <v>0</v>
      </c>
      <c r="O297" s="289"/>
      <c r="P297" s="223"/>
      <c r="Q297" s="290"/>
      <c r="R297" s="290"/>
      <c r="S297" s="288"/>
      <c r="T297" s="288"/>
      <c r="U297" s="288"/>
      <c r="V297" s="223"/>
      <c r="W297" s="223"/>
      <c r="X297" s="245"/>
      <c r="Y297" s="245"/>
      <c r="Z297" s="246"/>
      <c r="AA297" s="245"/>
      <c r="AB297" s="284"/>
      <c r="AC297" s="245"/>
      <c r="AD297" s="284"/>
      <c r="AE297" s="247"/>
      <c r="AF297" s="237"/>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23"/>
      <c r="BJ297" s="223"/>
      <c r="BK297" s="223"/>
      <c r="BL297" s="223"/>
      <c r="BM297" s="223"/>
      <c r="BN297" s="223"/>
      <c r="BO297" s="223"/>
      <c r="BP297" s="223"/>
      <c r="BQ297" s="223"/>
      <c r="BR297" s="532"/>
    </row>
    <row r="298" spans="1:70" ht="27" customHeight="1" x14ac:dyDescent="0.3">
      <c r="A298" s="4"/>
      <c r="B298" s="418" t="s">
        <v>180</v>
      </c>
      <c r="C298" s="418"/>
      <c r="D298" s="418"/>
      <c r="E298" s="418"/>
      <c r="F298" s="418"/>
      <c r="G298" s="418"/>
      <c r="H298" s="418"/>
      <c r="I298" s="418"/>
      <c r="J298" s="418"/>
      <c r="K298" s="418"/>
      <c r="L298" s="418"/>
      <c r="M298" s="146">
        <v>740</v>
      </c>
      <c r="N298" s="91">
        <f>Computation!N299</f>
        <v>0</v>
      </c>
      <c r="O298" s="242"/>
      <c r="P298" s="223"/>
      <c r="Q298" s="223"/>
      <c r="R298" s="223"/>
      <c r="S298" s="288"/>
      <c r="T298" s="288"/>
      <c r="U298" s="288"/>
      <c r="V298" s="223"/>
      <c r="W298" s="223"/>
      <c r="X298" s="245"/>
      <c r="Y298" s="245"/>
      <c r="Z298" s="246"/>
      <c r="AA298" s="245"/>
      <c r="AB298" s="284"/>
      <c r="AC298" s="245"/>
      <c r="AD298" s="284"/>
      <c r="AE298" s="247"/>
      <c r="AF298" s="237"/>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23"/>
      <c r="BJ298" s="223"/>
      <c r="BK298" s="223"/>
      <c r="BL298" s="223"/>
      <c r="BM298" s="223"/>
      <c r="BN298" s="223"/>
      <c r="BO298" s="223"/>
      <c r="BP298" s="223"/>
      <c r="BQ298" s="223"/>
      <c r="BR298" s="532"/>
    </row>
    <row r="299" spans="1:70" ht="27" customHeight="1" x14ac:dyDescent="0.3">
      <c r="A299" s="4"/>
      <c r="B299" s="419" t="s">
        <v>181</v>
      </c>
      <c r="C299" s="419"/>
      <c r="D299" s="419"/>
      <c r="E299" s="419"/>
      <c r="F299" s="419"/>
      <c r="G299" s="419"/>
      <c r="H299" s="419"/>
      <c r="I299" s="419"/>
      <c r="J299" s="419"/>
      <c r="K299" s="419"/>
      <c r="L299" s="419"/>
      <c r="M299" s="419"/>
      <c r="N299" s="419"/>
      <c r="O299" s="242"/>
      <c r="P299" s="406" t="s">
        <v>1201</v>
      </c>
      <c r="Q299" s="406"/>
      <c r="R299" s="406"/>
      <c r="S299" s="288"/>
      <c r="T299" s="288"/>
      <c r="U299" s="288"/>
      <c r="V299" s="223"/>
      <c r="W299" s="223"/>
      <c r="X299" s="245"/>
      <c r="Y299" s="245"/>
      <c r="Z299" s="246"/>
      <c r="AA299" s="245"/>
      <c r="AB299" s="284"/>
      <c r="AC299" s="245"/>
      <c r="AD299" s="284"/>
      <c r="AE299" s="247"/>
      <c r="AF299" s="237"/>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23"/>
      <c r="BJ299" s="223"/>
      <c r="BK299" s="223"/>
      <c r="BL299" s="223"/>
      <c r="BM299" s="223"/>
      <c r="BN299" s="223"/>
      <c r="BO299" s="223"/>
      <c r="BP299" s="223"/>
      <c r="BQ299" s="223"/>
      <c r="BR299" s="532"/>
    </row>
    <row r="300" spans="1:70" ht="27" customHeight="1" x14ac:dyDescent="0.3">
      <c r="A300" s="4"/>
      <c r="B300" s="418" t="s">
        <v>1075</v>
      </c>
      <c r="C300" s="418"/>
      <c r="D300" s="418"/>
      <c r="E300" s="418"/>
      <c r="F300" s="418"/>
      <c r="G300" s="418"/>
      <c r="H300" s="418"/>
      <c r="I300" s="418"/>
      <c r="J300" s="418"/>
      <c r="K300" s="418"/>
      <c r="L300" s="418"/>
      <c r="M300" s="146">
        <v>741</v>
      </c>
      <c r="N300" s="281">
        <f>Q301+Q302</f>
        <v>0</v>
      </c>
      <c r="O300" s="242"/>
      <c r="P300" s="290" t="s">
        <v>1198</v>
      </c>
      <c r="Q300" s="290" t="s">
        <v>1199</v>
      </c>
      <c r="R300" s="290" t="s">
        <v>1200</v>
      </c>
      <c r="S300" s="288"/>
      <c r="T300" s="288"/>
      <c r="U300" s="288"/>
      <c r="V300" s="223"/>
      <c r="W300" s="223"/>
      <c r="X300" s="245"/>
      <c r="Y300" s="245"/>
      <c r="Z300" s="246"/>
      <c r="AA300" s="245"/>
      <c r="AB300" s="284"/>
      <c r="AC300" s="245"/>
      <c r="AD300" s="284"/>
      <c r="AE300" s="247"/>
      <c r="AF300" s="237"/>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23"/>
      <c r="BJ300" s="223"/>
      <c r="BK300" s="223"/>
      <c r="BL300" s="223"/>
      <c r="BM300" s="223"/>
      <c r="BN300" s="223"/>
      <c r="BO300" s="223"/>
      <c r="BP300" s="223"/>
      <c r="BQ300" s="223"/>
      <c r="BR300" s="532"/>
    </row>
    <row r="301" spans="1:70" ht="27" hidden="1" customHeight="1" x14ac:dyDescent="0.3">
      <c r="A301" s="4"/>
      <c r="B301" s="418" t="s">
        <v>1076</v>
      </c>
      <c r="C301" s="418"/>
      <c r="D301" s="418"/>
      <c r="E301" s="418"/>
      <c r="F301" s="418"/>
      <c r="G301" s="418"/>
      <c r="H301" s="418"/>
      <c r="I301" s="418"/>
      <c r="J301" s="418"/>
      <c r="K301" s="418"/>
      <c r="L301" s="418"/>
      <c r="M301" s="146">
        <v>742</v>
      </c>
      <c r="N301" s="281">
        <f>R301+R302</f>
        <v>0</v>
      </c>
      <c r="O301" s="242"/>
      <c r="P301" s="291"/>
      <c r="Q301" s="291"/>
      <c r="R301" s="291"/>
      <c r="S301" s="288"/>
      <c r="T301" s="288"/>
      <c r="U301" s="288"/>
      <c r="V301" s="223"/>
      <c r="W301" s="223"/>
      <c r="X301" s="245"/>
      <c r="Y301" s="245"/>
      <c r="Z301" s="246"/>
      <c r="AA301" s="245"/>
      <c r="AB301" s="284"/>
      <c r="AC301" s="245"/>
      <c r="AD301" s="284"/>
      <c r="AE301" s="247"/>
      <c r="AF301" s="237"/>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23"/>
      <c r="BJ301" s="223"/>
      <c r="BK301" s="223"/>
      <c r="BL301" s="223"/>
      <c r="BM301" s="223"/>
      <c r="BN301" s="223"/>
      <c r="BO301" s="223"/>
      <c r="BP301" s="223"/>
      <c r="BQ301" s="223"/>
      <c r="BR301" s="532"/>
    </row>
    <row r="302" spans="1:70" ht="27" customHeight="1" x14ac:dyDescent="0.3">
      <c r="A302" s="4"/>
      <c r="B302" s="418" t="s">
        <v>1077</v>
      </c>
      <c r="C302" s="418"/>
      <c r="D302" s="418"/>
      <c r="E302" s="418"/>
      <c r="F302" s="418"/>
      <c r="G302" s="418"/>
      <c r="H302" s="418"/>
      <c r="I302" s="418"/>
      <c r="J302" s="418"/>
      <c r="K302" s="418"/>
      <c r="L302" s="418"/>
      <c r="M302" s="146">
        <v>743</v>
      </c>
      <c r="N302" s="91">
        <f>Computation!N303</f>
        <v>0</v>
      </c>
      <c r="O302" s="242"/>
      <c r="P302" s="291">
        <v>0</v>
      </c>
      <c r="Q302" s="291">
        <v>0</v>
      </c>
      <c r="R302" s="291">
        <v>0</v>
      </c>
      <c r="S302" s="288"/>
      <c r="T302" s="288"/>
      <c r="U302" s="288"/>
      <c r="V302" s="223"/>
      <c r="W302" s="223"/>
      <c r="X302" s="245"/>
      <c r="Y302" s="245"/>
      <c r="Z302" s="246"/>
      <c r="AA302" s="245"/>
      <c r="AB302" s="284"/>
      <c r="AC302" s="245"/>
      <c r="AD302" s="284"/>
      <c r="AE302" s="247"/>
      <c r="AF302" s="237"/>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23"/>
      <c r="BJ302" s="223"/>
      <c r="BK302" s="223"/>
      <c r="BL302" s="223"/>
      <c r="BM302" s="223"/>
      <c r="BN302" s="223"/>
      <c r="BO302" s="223"/>
      <c r="BP302" s="223"/>
      <c r="BQ302" s="223"/>
      <c r="BR302" s="532"/>
    </row>
    <row r="303" spans="1:70" ht="27" hidden="1" customHeight="1" x14ac:dyDescent="0.3">
      <c r="A303" s="4"/>
      <c r="B303" s="505" t="s">
        <v>182</v>
      </c>
      <c r="C303" s="505"/>
      <c r="D303" s="505"/>
      <c r="E303" s="505"/>
      <c r="F303" s="505"/>
      <c r="G303" s="505"/>
      <c r="H303" s="505"/>
      <c r="I303" s="505"/>
      <c r="J303" s="505"/>
      <c r="K303" s="505"/>
      <c r="L303" s="505"/>
      <c r="M303" s="505"/>
      <c r="N303" s="505"/>
      <c r="O303" s="242"/>
      <c r="P303" s="288"/>
      <c r="Q303" s="288"/>
      <c r="R303" s="288"/>
      <c r="S303" s="288"/>
      <c r="T303" s="288"/>
      <c r="U303" s="288"/>
      <c r="V303" s="223"/>
      <c r="W303" s="223"/>
      <c r="X303" s="245"/>
      <c r="Y303" s="245"/>
      <c r="Z303" s="246"/>
      <c r="AA303" s="245"/>
      <c r="AB303" s="284"/>
      <c r="AC303" s="245"/>
      <c r="AD303" s="284"/>
      <c r="AE303" s="247"/>
      <c r="AF303" s="237"/>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23"/>
      <c r="BJ303" s="223"/>
      <c r="BK303" s="223"/>
      <c r="BL303" s="223"/>
      <c r="BM303" s="223"/>
      <c r="BN303" s="223"/>
      <c r="BO303" s="223"/>
      <c r="BP303" s="223"/>
      <c r="BQ303" s="223"/>
      <c r="BR303" s="532"/>
    </row>
    <row r="304" spans="1:70" ht="27" hidden="1" customHeight="1" x14ac:dyDescent="0.3">
      <c r="A304" s="4"/>
      <c r="B304" s="418" t="s">
        <v>2</v>
      </c>
      <c r="C304" s="418"/>
      <c r="D304" s="418"/>
      <c r="E304" s="418"/>
      <c r="F304" s="418"/>
      <c r="G304" s="418"/>
      <c r="H304" s="418"/>
      <c r="I304" s="418"/>
      <c r="J304" s="418"/>
      <c r="K304" s="418"/>
      <c r="L304" s="418"/>
      <c r="M304" s="418"/>
      <c r="N304" s="418"/>
      <c r="O304" s="242"/>
      <c r="P304" s="288"/>
      <c r="Q304" s="288"/>
      <c r="R304" s="288"/>
      <c r="S304" s="288"/>
      <c r="T304" s="288"/>
      <c r="U304" s="288"/>
      <c r="V304" s="223"/>
      <c r="W304" s="223"/>
      <c r="X304" s="245"/>
      <c r="Y304" s="245"/>
      <c r="Z304" s="246"/>
      <c r="AA304" s="245"/>
      <c r="AB304" s="284"/>
      <c r="AC304" s="245"/>
      <c r="AD304" s="284"/>
      <c r="AE304" s="247"/>
      <c r="AF304" s="237"/>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23"/>
      <c r="BJ304" s="223"/>
      <c r="BK304" s="223"/>
      <c r="BL304" s="223"/>
      <c r="BM304" s="223"/>
      <c r="BN304" s="223"/>
      <c r="BO304" s="223"/>
      <c r="BP304" s="223"/>
      <c r="BQ304" s="223"/>
      <c r="BR304" s="532"/>
    </row>
    <row r="305" spans="1:70" ht="27" hidden="1" customHeight="1" x14ac:dyDescent="0.3">
      <c r="A305" s="4"/>
      <c r="B305" s="418" t="s">
        <v>1072</v>
      </c>
      <c r="C305" s="418"/>
      <c r="D305" s="418"/>
      <c r="E305" s="418"/>
      <c r="F305" s="418"/>
      <c r="G305" s="418"/>
      <c r="H305" s="418"/>
      <c r="I305" s="418"/>
      <c r="J305" s="418"/>
      <c r="K305" s="418"/>
      <c r="L305" s="418"/>
      <c r="M305" s="151">
        <v>744</v>
      </c>
      <c r="N305" s="9">
        <v>0</v>
      </c>
      <c r="O305" s="242"/>
      <c r="P305" s="288"/>
      <c r="Q305" s="288"/>
      <c r="R305" s="288"/>
      <c r="S305" s="288"/>
      <c r="T305" s="288"/>
      <c r="U305" s="288"/>
      <c r="V305" s="223"/>
      <c r="W305" s="223"/>
      <c r="X305" s="245"/>
      <c r="Y305" s="245"/>
      <c r="Z305" s="246"/>
      <c r="AA305" s="245"/>
      <c r="AB305" s="284"/>
      <c r="AC305" s="245"/>
      <c r="AD305" s="284"/>
      <c r="AE305" s="247"/>
      <c r="AF305" s="237"/>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c r="BH305" s="223"/>
      <c r="BI305" s="223"/>
      <c r="BJ305" s="223"/>
      <c r="BK305" s="223"/>
      <c r="BL305" s="223"/>
      <c r="BM305" s="223"/>
      <c r="BN305" s="223"/>
      <c r="BO305" s="223"/>
      <c r="BP305" s="223"/>
      <c r="BQ305" s="223"/>
      <c r="BR305" s="532"/>
    </row>
    <row r="306" spans="1:70" ht="27" hidden="1" customHeight="1" x14ac:dyDescent="0.3">
      <c r="A306" s="4"/>
      <c r="B306" s="418" t="s">
        <v>1071</v>
      </c>
      <c r="C306" s="418"/>
      <c r="D306" s="418"/>
      <c r="E306" s="418"/>
      <c r="F306" s="418"/>
      <c r="G306" s="418"/>
      <c r="H306" s="418"/>
      <c r="I306" s="418"/>
      <c r="J306" s="418"/>
      <c r="K306" s="418"/>
      <c r="L306" s="418"/>
      <c r="M306" s="151">
        <v>745</v>
      </c>
      <c r="N306" s="91">
        <f>Computation!N307</f>
        <v>0</v>
      </c>
      <c r="O306" s="242"/>
      <c r="P306" s="288"/>
      <c r="Q306" s="288"/>
      <c r="R306" s="288"/>
      <c r="S306" s="288"/>
      <c r="T306" s="288"/>
      <c r="U306" s="288"/>
      <c r="V306" s="223"/>
      <c r="W306" s="223"/>
      <c r="X306" s="245"/>
      <c r="Y306" s="245"/>
      <c r="Z306" s="246"/>
      <c r="AA306" s="245"/>
      <c r="AB306" s="284"/>
      <c r="AC306" s="245"/>
      <c r="AD306" s="284"/>
      <c r="AE306" s="247"/>
      <c r="AF306" s="237"/>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23"/>
      <c r="BJ306" s="223"/>
      <c r="BK306" s="223"/>
      <c r="BL306" s="223"/>
      <c r="BM306" s="223"/>
      <c r="BN306" s="223"/>
      <c r="BO306" s="223"/>
      <c r="BP306" s="223"/>
      <c r="BQ306" s="223"/>
      <c r="BR306" s="532"/>
    </row>
    <row r="307" spans="1:70" ht="27" hidden="1" customHeight="1" x14ac:dyDescent="0.3">
      <c r="A307" s="4"/>
      <c r="B307" s="418" t="s">
        <v>1073</v>
      </c>
      <c r="C307" s="418"/>
      <c r="D307" s="418"/>
      <c r="E307" s="418"/>
      <c r="F307" s="418"/>
      <c r="G307" s="418"/>
      <c r="H307" s="418"/>
      <c r="I307" s="418"/>
      <c r="J307" s="418"/>
      <c r="K307" s="418"/>
      <c r="L307" s="418"/>
      <c r="M307" s="151">
        <v>746</v>
      </c>
      <c r="N307" s="91">
        <f>Computation!N308</f>
        <v>0</v>
      </c>
      <c r="O307" s="242"/>
      <c r="P307" s="288"/>
      <c r="Q307" s="288"/>
      <c r="R307" s="288"/>
      <c r="S307" s="288"/>
      <c r="T307" s="288"/>
      <c r="U307" s="288"/>
      <c r="V307" s="223"/>
      <c r="W307" s="223"/>
      <c r="X307" s="245"/>
      <c r="Y307" s="245"/>
      <c r="Z307" s="246"/>
      <c r="AA307" s="245"/>
      <c r="AB307" s="284"/>
      <c r="AC307" s="245"/>
      <c r="AD307" s="284"/>
      <c r="AE307" s="247"/>
      <c r="AF307" s="237"/>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23"/>
      <c r="BJ307" s="223"/>
      <c r="BK307" s="223"/>
      <c r="BL307" s="223"/>
      <c r="BM307" s="223"/>
      <c r="BN307" s="223"/>
      <c r="BO307" s="223"/>
      <c r="BP307" s="223"/>
      <c r="BQ307" s="223"/>
      <c r="BR307" s="532"/>
    </row>
    <row r="308" spans="1:70" ht="27" hidden="1" customHeight="1" x14ac:dyDescent="0.3">
      <c r="A308" s="4"/>
      <c r="B308" s="418" t="s">
        <v>183</v>
      </c>
      <c r="C308" s="418"/>
      <c r="D308" s="418"/>
      <c r="E308" s="418"/>
      <c r="F308" s="418"/>
      <c r="G308" s="418"/>
      <c r="H308" s="418"/>
      <c r="I308" s="418"/>
      <c r="J308" s="418"/>
      <c r="K308" s="418"/>
      <c r="L308" s="418"/>
      <c r="M308" s="151">
        <v>747</v>
      </c>
      <c r="N308" s="91">
        <f>Computation!N309</f>
        <v>0</v>
      </c>
      <c r="O308" s="242"/>
      <c r="P308" s="288"/>
      <c r="Q308" s="288"/>
      <c r="R308" s="288"/>
      <c r="S308" s="288"/>
      <c r="T308" s="288"/>
      <c r="U308" s="288"/>
      <c r="V308" s="223"/>
      <c r="W308" s="223"/>
      <c r="X308" s="245"/>
      <c r="Y308" s="245"/>
      <c r="Z308" s="246"/>
      <c r="AA308" s="245"/>
      <c r="AB308" s="284"/>
      <c r="AC308" s="245"/>
      <c r="AD308" s="284"/>
      <c r="AE308" s="247"/>
      <c r="AF308" s="237"/>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23"/>
      <c r="BJ308" s="223"/>
      <c r="BK308" s="223"/>
      <c r="BL308" s="223"/>
      <c r="BM308" s="223"/>
      <c r="BN308" s="223"/>
      <c r="BO308" s="223"/>
      <c r="BP308" s="223"/>
      <c r="BQ308" s="223"/>
      <c r="BR308" s="532"/>
    </row>
    <row r="309" spans="1:70" ht="27" hidden="1" customHeight="1" x14ac:dyDescent="0.3">
      <c r="A309" s="4"/>
      <c r="B309" s="417" t="s">
        <v>30</v>
      </c>
      <c r="C309" s="417"/>
      <c r="D309" s="417"/>
      <c r="E309" s="417"/>
      <c r="F309" s="417"/>
      <c r="G309" s="417"/>
      <c r="H309" s="417"/>
      <c r="I309" s="417"/>
      <c r="J309" s="417"/>
      <c r="K309" s="417"/>
      <c r="L309" s="417"/>
      <c r="M309" s="417"/>
      <c r="N309" s="417"/>
      <c r="O309" s="242"/>
      <c r="P309" s="288"/>
      <c r="Q309" s="288"/>
      <c r="R309" s="288"/>
      <c r="S309" s="288"/>
      <c r="T309" s="288"/>
      <c r="U309" s="288"/>
      <c r="V309" s="223"/>
      <c r="W309" s="223"/>
      <c r="X309" s="245"/>
      <c r="Y309" s="245"/>
      <c r="Z309" s="246"/>
      <c r="AA309" s="245"/>
      <c r="AB309" s="284"/>
      <c r="AC309" s="245"/>
      <c r="AD309" s="284"/>
      <c r="AE309" s="247"/>
      <c r="AF309" s="237"/>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23"/>
      <c r="BJ309" s="223"/>
      <c r="BK309" s="223"/>
      <c r="BL309" s="223"/>
      <c r="BM309" s="223"/>
      <c r="BN309" s="223"/>
      <c r="BO309" s="223"/>
      <c r="BP309" s="223"/>
      <c r="BQ309" s="223"/>
      <c r="BR309" s="532"/>
    </row>
    <row r="310" spans="1:70" ht="27" hidden="1" customHeight="1" x14ac:dyDescent="0.3">
      <c r="A310" s="4"/>
      <c r="B310" s="418" t="s">
        <v>42</v>
      </c>
      <c r="C310" s="418"/>
      <c r="D310" s="418"/>
      <c r="E310" s="418"/>
      <c r="F310" s="418"/>
      <c r="G310" s="418"/>
      <c r="H310" s="418"/>
      <c r="I310" s="418"/>
      <c r="J310" s="418"/>
      <c r="K310" s="418"/>
      <c r="L310" s="418"/>
      <c r="M310" s="151">
        <v>750</v>
      </c>
      <c r="N310" s="9">
        <v>0</v>
      </c>
      <c r="O310" s="242"/>
      <c r="P310" s="288"/>
      <c r="Q310" s="288"/>
      <c r="R310" s="288"/>
      <c r="S310" s="288"/>
      <c r="T310" s="288"/>
      <c r="U310" s="288"/>
      <c r="V310" s="223"/>
      <c r="W310" s="223"/>
      <c r="X310" s="245"/>
      <c r="Y310" s="245"/>
      <c r="Z310" s="246"/>
      <c r="AA310" s="245"/>
      <c r="AB310" s="284"/>
      <c r="AC310" s="245"/>
      <c r="AD310" s="284"/>
      <c r="AE310" s="247"/>
      <c r="AF310" s="237"/>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23"/>
      <c r="BJ310" s="223"/>
      <c r="BK310" s="223"/>
      <c r="BL310" s="223"/>
      <c r="BM310" s="223"/>
      <c r="BN310" s="223"/>
      <c r="BO310" s="223"/>
      <c r="BP310" s="223"/>
      <c r="BQ310" s="223"/>
      <c r="BR310" s="532"/>
    </row>
    <row r="311" spans="1:70" ht="27" hidden="1" customHeight="1" x14ac:dyDescent="0.3">
      <c r="A311" s="4"/>
      <c r="B311" s="418" t="s">
        <v>43</v>
      </c>
      <c r="C311" s="418"/>
      <c r="D311" s="418"/>
      <c r="E311" s="418"/>
      <c r="F311" s="418"/>
      <c r="G311" s="418"/>
      <c r="H311" s="418"/>
      <c r="I311" s="418"/>
      <c r="J311" s="418"/>
      <c r="K311" s="418"/>
      <c r="L311" s="418"/>
      <c r="M311" s="151">
        <v>752</v>
      </c>
      <c r="N311" s="9">
        <v>0</v>
      </c>
      <c r="O311" s="242"/>
      <c r="P311" s="288"/>
      <c r="Q311" s="288"/>
      <c r="R311" s="288"/>
      <c r="S311" s="288"/>
      <c r="T311" s="288"/>
      <c r="U311" s="288"/>
      <c r="V311" s="223"/>
      <c r="W311" s="223"/>
      <c r="X311" s="245"/>
      <c r="Y311" s="245"/>
      <c r="Z311" s="246"/>
      <c r="AA311" s="245"/>
      <c r="AB311" s="284"/>
      <c r="AC311" s="245"/>
      <c r="AD311" s="284"/>
      <c r="AE311" s="247"/>
      <c r="AF311" s="237"/>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23"/>
      <c r="BJ311" s="223"/>
      <c r="BK311" s="223"/>
      <c r="BL311" s="223"/>
      <c r="BM311" s="223"/>
      <c r="BN311" s="223"/>
      <c r="BO311" s="223"/>
      <c r="BP311" s="223"/>
      <c r="BQ311" s="223"/>
      <c r="BR311" s="532"/>
    </row>
    <row r="312" spans="1:70" ht="27" hidden="1" customHeight="1" x14ac:dyDescent="0.3">
      <c r="A312" s="4"/>
      <c r="B312" s="418" t="s">
        <v>44</v>
      </c>
      <c r="C312" s="418"/>
      <c r="D312" s="418"/>
      <c r="E312" s="418"/>
      <c r="F312" s="418"/>
      <c r="G312" s="418"/>
      <c r="H312" s="418"/>
      <c r="I312" s="418"/>
      <c r="J312" s="418"/>
      <c r="K312" s="418"/>
      <c r="L312" s="418"/>
      <c r="M312" s="151">
        <v>754</v>
      </c>
      <c r="N312" s="9">
        <v>0</v>
      </c>
      <c r="O312" s="242"/>
      <c r="P312" s="288"/>
      <c r="Q312" s="288"/>
      <c r="R312" s="288"/>
      <c r="S312" s="288"/>
      <c r="T312" s="288"/>
      <c r="U312" s="288"/>
      <c r="V312" s="223"/>
      <c r="W312" s="223"/>
      <c r="X312" s="245"/>
      <c r="Y312" s="245"/>
      <c r="Z312" s="246"/>
      <c r="AA312" s="245"/>
      <c r="AB312" s="284"/>
      <c r="AC312" s="245"/>
      <c r="AD312" s="284"/>
      <c r="AE312" s="247"/>
      <c r="AF312" s="237"/>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23"/>
      <c r="BJ312" s="223"/>
      <c r="BK312" s="223"/>
      <c r="BL312" s="223"/>
      <c r="BM312" s="223"/>
      <c r="BN312" s="223"/>
      <c r="BO312" s="223"/>
      <c r="BP312" s="223"/>
      <c r="BQ312" s="223"/>
      <c r="BR312" s="532"/>
    </row>
    <row r="313" spans="1:70" ht="27" hidden="1" customHeight="1" x14ac:dyDescent="0.3">
      <c r="A313" s="4"/>
      <c r="B313" s="418" t="s">
        <v>45</v>
      </c>
      <c r="C313" s="418"/>
      <c r="D313" s="418"/>
      <c r="E313" s="418"/>
      <c r="F313" s="418"/>
      <c r="G313" s="418"/>
      <c r="H313" s="418"/>
      <c r="I313" s="418"/>
      <c r="J313" s="418"/>
      <c r="K313" s="418"/>
      <c r="L313" s="418"/>
      <c r="M313" s="151">
        <v>756</v>
      </c>
      <c r="N313" s="9">
        <v>0</v>
      </c>
      <c r="O313" s="242"/>
      <c r="P313" s="288"/>
      <c r="Q313" s="288"/>
      <c r="R313" s="288"/>
      <c r="S313" s="288"/>
      <c r="T313" s="288"/>
      <c r="U313" s="288"/>
      <c r="V313" s="223"/>
      <c r="W313" s="223"/>
      <c r="X313" s="245"/>
      <c r="Y313" s="245"/>
      <c r="Z313" s="246"/>
      <c r="AA313" s="245"/>
      <c r="AB313" s="284"/>
      <c r="AC313" s="245"/>
      <c r="AD313" s="284"/>
      <c r="AE313" s="247"/>
      <c r="AF313" s="237"/>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23"/>
      <c r="BJ313" s="223"/>
      <c r="BK313" s="223"/>
      <c r="BL313" s="223"/>
      <c r="BM313" s="223"/>
      <c r="BN313" s="223"/>
      <c r="BO313" s="223"/>
      <c r="BP313" s="223"/>
      <c r="BQ313" s="223"/>
      <c r="BR313" s="532"/>
    </row>
    <row r="314" spans="1:70" ht="27" hidden="1" customHeight="1" x14ac:dyDescent="0.3">
      <c r="A314" s="4"/>
      <c r="B314" s="418" t="s">
        <v>46</v>
      </c>
      <c r="C314" s="418"/>
      <c r="D314" s="418"/>
      <c r="E314" s="418"/>
      <c r="F314" s="418"/>
      <c r="G314" s="418"/>
      <c r="H314" s="418"/>
      <c r="I314" s="418"/>
      <c r="J314" s="418"/>
      <c r="K314" s="418"/>
      <c r="L314" s="418"/>
      <c r="M314" s="151">
        <v>758</v>
      </c>
      <c r="N314" s="9">
        <v>0</v>
      </c>
      <c r="O314" s="242"/>
      <c r="P314" s="288"/>
      <c r="Q314" s="288"/>
      <c r="R314" s="288"/>
      <c r="S314" s="288"/>
      <c r="T314" s="288"/>
      <c r="U314" s="288"/>
      <c r="V314" s="223"/>
      <c r="W314" s="223"/>
      <c r="X314" s="245"/>
      <c r="Y314" s="245"/>
      <c r="Z314" s="246"/>
      <c r="AA314" s="245"/>
      <c r="AB314" s="284"/>
      <c r="AC314" s="245"/>
      <c r="AD314" s="284"/>
      <c r="AE314" s="247"/>
      <c r="AF314" s="237"/>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23"/>
      <c r="BJ314" s="223"/>
      <c r="BK314" s="223"/>
      <c r="BL314" s="223"/>
      <c r="BM314" s="223"/>
      <c r="BN314" s="223"/>
      <c r="BO314" s="223"/>
      <c r="BP314" s="223"/>
      <c r="BQ314" s="223"/>
      <c r="BR314" s="532"/>
    </row>
    <row r="315" spans="1:70" ht="27" hidden="1" customHeight="1" x14ac:dyDescent="0.3">
      <c r="A315" s="4"/>
      <c r="B315" s="418" t="s">
        <v>184</v>
      </c>
      <c r="C315" s="418"/>
      <c r="D315" s="418"/>
      <c r="E315" s="418"/>
      <c r="F315" s="418"/>
      <c r="G315" s="418"/>
      <c r="H315" s="418"/>
      <c r="I315" s="418"/>
      <c r="J315" s="418"/>
      <c r="K315" s="418"/>
      <c r="L315" s="418"/>
      <c r="M315" s="151">
        <v>760</v>
      </c>
      <c r="N315" s="9">
        <v>0</v>
      </c>
      <c r="O315" s="242"/>
      <c r="P315" s="288"/>
      <c r="Q315" s="288"/>
      <c r="R315" s="288"/>
      <c r="S315" s="288"/>
      <c r="T315" s="288"/>
      <c r="U315" s="288"/>
      <c r="V315" s="223"/>
      <c r="W315" s="223"/>
      <c r="X315" s="245"/>
      <c r="Y315" s="245"/>
      <c r="Z315" s="246"/>
      <c r="AA315" s="245"/>
      <c r="AB315" s="284"/>
      <c r="AC315" s="245"/>
      <c r="AD315" s="284"/>
      <c r="AE315" s="247"/>
      <c r="AF315" s="237"/>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23"/>
      <c r="BJ315" s="223"/>
      <c r="BK315" s="223"/>
      <c r="BL315" s="223"/>
      <c r="BM315" s="223"/>
      <c r="BN315" s="223"/>
      <c r="BO315" s="223"/>
      <c r="BP315" s="223"/>
      <c r="BQ315" s="223"/>
      <c r="BR315" s="532"/>
    </row>
    <row r="316" spans="1:70" ht="27" hidden="1" customHeight="1" x14ac:dyDescent="0.3">
      <c r="A316" s="4"/>
      <c r="B316" s="418" t="s">
        <v>185</v>
      </c>
      <c r="C316" s="418"/>
      <c r="D316" s="418"/>
      <c r="E316" s="418"/>
      <c r="F316" s="418"/>
      <c r="G316" s="418"/>
      <c r="H316" s="418"/>
      <c r="I316" s="418"/>
      <c r="J316" s="418"/>
      <c r="K316" s="418"/>
      <c r="L316" s="418"/>
      <c r="M316" s="151">
        <v>762</v>
      </c>
      <c r="N316" s="9">
        <v>0</v>
      </c>
      <c r="O316" s="242"/>
      <c r="P316" s="288"/>
      <c r="Q316" s="288"/>
      <c r="R316" s="288"/>
      <c r="S316" s="288"/>
      <c r="T316" s="288"/>
      <c r="U316" s="288"/>
      <c r="V316" s="223"/>
      <c r="W316" s="223"/>
      <c r="X316" s="245"/>
      <c r="Y316" s="245"/>
      <c r="Z316" s="246"/>
      <c r="AA316" s="245"/>
      <c r="AB316" s="284"/>
      <c r="AC316" s="245"/>
      <c r="AD316" s="284"/>
      <c r="AE316" s="247"/>
      <c r="AF316" s="237"/>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23"/>
      <c r="BJ316" s="223"/>
      <c r="BK316" s="223"/>
      <c r="BL316" s="223"/>
      <c r="BM316" s="223"/>
      <c r="BN316" s="223"/>
      <c r="BO316" s="223"/>
      <c r="BP316" s="223"/>
      <c r="BQ316" s="223"/>
      <c r="BR316" s="532"/>
    </row>
    <row r="317" spans="1:70" ht="27" hidden="1" customHeight="1" x14ac:dyDescent="0.3">
      <c r="A317" s="4"/>
      <c r="B317" s="418" t="s">
        <v>50</v>
      </c>
      <c r="C317" s="418"/>
      <c r="D317" s="418"/>
      <c r="E317" s="418"/>
      <c r="F317" s="418"/>
      <c r="G317" s="418"/>
      <c r="H317" s="418"/>
      <c r="I317" s="418"/>
      <c r="J317" s="418"/>
      <c r="K317" s="418"/>
      <c r="L317" s="418"/>
      <c r="M317" s="151">
        <v>764</v>
      </c>
      <c r="N317" s="9">
        <v>0</v>
      </c>
      <c r="O317" s="242"/>
      <c r="P317" s="288"/>
      <c r="Q317" s="288"/>
      <c r="R317" s="288"/>
      <c r="S317" s="288"/>
      <c r="T317" s="288"/>
      <c r="U317" s="288"/>
      <c r="V317" s="223"/>
      <c r="W317" s="223"/>
      <c r="X317" s="245"/>
      <c r="Y317" s="245"/>
      <c r="Z317" s="246"/>
      <c r="AA317" s="245"/>
      <c r="AB317" s="284"/>
      <c r="AC317" s="245"/>
      <c r="AD317" s="284"/>
      <c r="AE317" s="247"/>
      <c r="AF317" s="237"/>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23"/>
      <c r="BJ317" s="223"/>
      <c r="BK317" s="223"/>
      <c r="BL317" s="223"/>
      <c r="BM317" s="223"/>
      <c r="BN317" s="223"/>
      <c r="BO317" s="223"/>
      <c r="BP317" s="223"/>
      <c r="BQ317" s="223"/>
      <c r="BR317" s="532"/>
    </row>
    <row r="318" spans="1:70" ht="27" hidden="1" customHeight="1" x14ac:dyDescent="0.3">
      <c r="A318" s="4"/>
      <c r="B318" s="418" t="s">
        <v>51</v>
      </c>
      <c r="C318" s="418"/>
      <c r="D318" s="418"/>
      <c r="E318" s="418"/>
      <c r="F318" s="418"/>
      <c r="G318" s="418"/>
      <c r="H318" s="418"/>
      <c r="I318" s="418"/>
      <c r="J318" s="418"/>
      <c r="K318" s="418"/>
      <c r="L318" s="418"/>
      <c r="M318" s="151">
        <v>768</v>
      </c>
      <c r="N318" s="9">
        <v>0</v>
      </c>
      <c r="O318" s="242"/>
      <c r="P318" s="288"/>
      <c r="Q318" s="288"/>
      <c r="R318" s="288"/>
      <c r="S318" s="288"/>
      <c r="T318" s="288"/>
      <c r="U318" s="288"/>
      <c r="V318" s="223"/>
      <c r="W318" s="223"/>
      <c r="X318" s="245"/>
      <c r="Y318" s="245"/>
      <c r="Z318" s="246"/>
      <c r="AA318" s="245"/>
      <c r="AB318" s="284"/>
      <c r="AC318" s="245"/>
      <c r="AD318" s="284"/>
      <c r="AE318" s="247"/>
      <c r="AF318" s="237"/>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223"/>
      <c r="BE318" s="223"/>
      <c r="BF318" s="223"/>
      <c r="BG318" s="223"/>
      <c r="BH318" s="223"/>
      <c r="BI318" s="223"/>
      <c r="BJ318" s="223"/>
      <c r="BK318" s="223"/>
      <c r="BL318" s="223"/>
      <c r="BM318" s="223"/>
      <c r="BN318" s="223"/>
      <c r="BO318" s="223"/>
      <c r="BP318" s="223"/>
      <c r="BQ318" s="223"/>
      <c r="BR318" s="532"/>
    </row>
    <row r="319" spans="1:70" ht="27" hidden="1" customHeight="1" x14ac:dyDescent="0.3">
      <c r="A319" s="4"/>
      <c r="B319" s="418" t="s">
        <v>1074</v>
      </c>
      <c r="C319" s="418"/>
      <c r="D319" s="418"/>
      <c r="E319" s="418"/>
      <c r="F319" s="418"/>
      <c r="G319" s="418"/>
      <c r="H319" s="418"/>
      <c r="I319" s="418"/>
      <c r="J319" s="418"/>
      <c r="K319" s="418"/>
      <c r="L319" s="418"/>
      <c r="M319" s="151">
        <v>770</v>
      </c>
      <c r="N319" s="91">
        <f>Computation!N320</f>
        <v>0</v>
      </c>
      <c r="O319" s="242"/>
      <c r="P319" s="288"/>
      <c r="Q319" s="288"/>
      <c r="R319" s="288"/>
      <c r="S319" s="288"/>
      <c r="T319" s="288"/>
      <c r="U319" s="288"/>
      <c r="V319" s="223"/>
      <c r="W319" s="223"/>
      <c r="X319" s="245"/>
      <c r="Y319" s="245"/>
      <c r="Z319" s="246"/>
      <c r="AA319" s="245"/>
      <c r="AB319" s="284"/>
      <c r="AC319" s="245"/>
      <c r="AD319" s="284"/>
      <c r="AE319" s="247"/>
      <c r="AF319" s="237"/>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23"/>
      <c r="BJ319" s="223"/>
      <c r="BK319" s="223"/>
      <c r="BL319" s="223"/>
      <c r="BM319" s="223"/>
      <c r="BN319" s="223"/>
      <c r="BO319" s="223"/>
      <c r="BP319" s="223"/>
      <c r="BQ319" s="223"/>
      <c r="BR319" s="532"/>
    </row>
    <row r="320" spans="1:70" ht="27" customHeight="1" x14ac:dyDescent="0.3">
      <c r="A320" s="4"/>
      <c r="B320" s="419" t="s">
        <v>188</v>
      </c>
      <c r="C320" s="419"/>
      <c r="D320" s="419"/>
      <c r="E320" s="419"/>
      <c r="F320" s="419"/>
      <c r="G320" s="419"/>
      <c r="H320" s="419"/>
      <c r="I320" s="419"/>
      <c r="J320" s="419"/>
      <c r="K320" s="419"/>
      <c r="L320" s="419"/>
      <c r="M320" s="419"/>
      <c r="N320" s="419"/>
      <c r="O320" s="242"/>
      <c r="P320" s="288"/>
      <c r="Q320" s="288"/>
      <c r="R320" s="288"/>
      <c r="S320" s="288"/>
      <c r="T320" s="288"/>
      <c r="U320" s="288"/>
      <c r="V320" s="223"/>
      <c r="W320" s="223"/>
      <c r="X320" s="245"/>
      <c r="Y320" s="245"/>
      <c r="Z320" s="246"/>
      <c r="AA320" s="245"/>
      <c r="AB320" s="284"/>
      <c r="AC320" s="245"/>
      <c r="AD320" s="284"/>
      <c r="AE320" s="247"/>
      <c r="AF320" s="237"/>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23"/>
      <c r="BJ320" s="223"/>
      <c r="BK320" s="223"/>
      <c r="BL320" s="223"/>
      <c r="BM320" s="223"/>
      <c r="BN320" s="223"/>
      <c r="BO320" s="223"/>
      <c r="BP320" s="223"/>
      <c r="BQ320" s="223"/>
      <c r="BR320" s="532"/>
    </row>
    <row r="321" spans="1:70" ht="27" customHeight="1" x14ac:dyDescent="0.3">
      <c r="A321" s="4"/>
      <c r="B321" s="418" t="s">
        <v>189</v>
      </c>
      <c r="C321" s="418"/>
      <c r="D321" s="418"/>
      <c r="E321" s="418"/>
      <c r="F321" s="418"/>
      <c r="G321" s="418"/>
      <c r="H321" s="418"/>
      <c r="I321" s="418"/>
      <c r="J321" s="418"/>
      <c r="K321" s="418"/>
      <c r="L321" s="418"/>
      <c r="M321" s="146">
        <v>800</v>
      </c>
      <c r="N321" s="9">
        <v>0</v>
      </c>
      <c r="O321" s="234"/>
      <c r="P321" s="403" t="s">
        <v>916</v>
      </c>
      <c r="Q321" s="403"/>
      <c r="R321" s="403"/>
      <c r="S321" s="415"/>
      <c r="T321" s="415"/>
      <c r="U321" s="415"/>
      <c r="V321" s="223"/>
      <c r="W321" s="223"/>
      <c r="X321" s="245"/>
      <c r="Y321" s="245"/>
      <c r="Z321" s="246"/>
      <c r="AA321" s="245"/>
      <c r="AB321" s="284"/>
      <c r="AC321" s="245"/>
      <c r="AD321" s="284"/>
      <c r="AE321" s="247"/>
      <c r="AF321" s="237"/>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23"/>
      <c r="BJ321" s="223"/>
      <c r="BK321" s="223"/>
      <c r="BL321" s="223"/>
      <c r="BM321" s="223"/>
      <c r="BN321" s="223"/>
      <c r="BO321" s="223"/>
      <c r="BP321" s="223"/>
      <c r="BQ321" s="223"/>
      <c r="BR321" s="532"/>
    </row>
    <row r="322" spans="1:70" ht="27" customHeight="1" x14ac:dyDescent="0.3">
      <c r="A322" s="4"/>
      <c r="B322" s="418" t="s">
        <v>952</v>
      </c>
      <c r="C322" s="418"/>
      <c r="D322" s="418"/>
      <c r="E322" s="418"/>
      <c r="F322" s="418"/>
      <c r="G322" s="418"/>
      <c r="H322" s="418"/>
      <c r="I322" s="418"/>
      <c r="J322" s="418"/>
      <c r="K322" s="418"/>
      <c r="L322" s="418"/>
      <c r="M322" s="146">
        <v>802</v>
      </c>
      <c r="N322" s="91">
        <f>Computation!N323</f>
        <v>0</v>
      </c>
      <c r="O322" s="234"/>
      <c r="P322" s="248">
        <f>IF(N321&gt;N323,Computation!O322,0)</f>
        <v>0</v>
      </c>
      <c r="Q322" s="524"/>
      <c r="R322" s="524"/>
      <c r="S322" s="524"/>
      <c r="T322" s="524"/>
      <c r="U322" s="524"/>
      <c r="V322" s="223"/>
      <c r="W322" s="223"/>
      <c r="X322" s="245"/>
      <c r="Y322" s="245"/>
      <c r="Z322" s="246"/>
      <c r="AA322" s="245"/>
      <c r="AB322" s="284"/>
      <c r="AC322" s="245"/>
      <c r="AD322" s="284"/>
      <c r="AE322" s="247"/>
      <c r="AF322" s="237"/>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23"/>
      <c r="BJ322" s="223"/>
      <c r="BK322" s="223"/>
      <c r="BL322" s="223"/>
      <c r="BM322" s="223"/>
      <c r="BN322" s="223"/>
      <c r="BO322" s="223"/>
      <c r="BP322" s="223"/>
      <c r="BQ322" s="223"/>
      <c r="BR322" s="532"/>
    </row>
    <row r="323" spans="1:70" ht="27" customHeight="1" x14ac:dyDescent="0.3">
      <c r="A323" s="4"/>
      <c r="B323" s="418" t="s">
        <v>953</v>
      </c>
      <c r="C323" s="418"/>
      <c r="D323" s="418"/>
      <c r="E323" s="418"/>
      <c r="F323" s="418"/>
      <c r="G323" s="418"/>
      <c r="H323" s="418"/>
      <c r="I323" s="418"/>
      <c r="J323" s="418"/>
      <c r="K323" s="418"/>
      <c r="L323" s="418"/>
      <c r="M323" s="146">
        <v>804</v>
      </c>
      <c r="N323" s="150">
        <f>Computation!N324</f>
        <v>0</v>
      </c>
      <c r="O323" s="412"/>
      <c r="P323" s="524"/>
      <c r="Q323" s="524"/>
      <c r="R323" s="524"/>
      <c r="S323" s="524"/>
      <c r="T323" s="524"/>
      <c r="U323" s="524"/>
      <c r="V323" s="223"/>
      <c r="W323" s="223"/>
      <c r="X323" s="245"/>
      <c r="Y323" s="245"/>
      <c r="Z323" s="246"/>
      <c r="AA323" s="245"/>
      <c r="AB323" s="284"/>
      <c r="AC323" s="245"/>
      <c r="AD323" s="284"/>
      <c r="AE323" s="247"/>
      <c r="AF323" s="237"/>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3"/>
      <c r="BJ323" s="223"/>
      <c r="BK323" s="223"/>
      <c r="BL323" s="223"/>
      <c r="BM323" s="223"/>
      <c r="BN323" s="223"/>
      <c r="BO323" s="223"/>
      <c r="BP323" s="223"/>
      <c r="BQ323" s="223"/>
      <c r="BR323" s="532"/>
    </row>
    <row r="324" spans="1:70" ht="27" customHeight="1" x14ac:dyDescent="0.3">
      <c r="A324" s="4"/>
      <c r="B324" s="418" t="s">
        <v>954</v>
      </c>
      <c r="C324" s="418"/>
      <c r="D324" s="418"/>
      <c r="E324" s="418"/>
      <c r="F324" s="418"/>
      <c r="G324" s="418"/>
      <c r="H324" s="418"/>
      <c r="I324" s="418"/>
      <c r="J324" s="418"/>
      <c r="K324" s="418"/>
      <c r="L324" s="418"/>
      <c r="M324" s="146">
        <v>806</v>
      </c>
      <c r="N324" s="91">
        <f>Computation!N325</f>
        <v>0</v>
      </c>
      <c r="O324" s="412"/>
      <c r="P324" s="524"/>
      <c r="Q324" s="524"/>
      <c r="R324" s="524"/>
      <c r="S324" s="524"/>
      <c r="T324" s="524"/>
      <c r="U324" s="524"/>
      <c r="V324" s="223"/>
      <c r="W324" s="223"/>
      <c r="X324" s="245"/>
      <c r="Y324" s="245"/>
      <c r="Z324" s="246"/>
      <c r="AA324" s="245"/>
      <c r="AB324" s="284"/>
      <c r="AC324" s="245"/>
      <c r="AD324" s="284"/>
      <c r="AE324" s="247"/>
      <c r="AF324" s="237"/>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23"/>
      <c r="BJ324" s="223"/>
      <c r="BK324" s="223"/>
      <c r="BL324" s="223"/>
      <c r="BM324" s="223"/>
      <c r="BN324" s="223"/>
      <c r="BO324" s="223"/>
      <c r="BP324" s="223"/>
      <c r="BQ324" s="223"/>
      <c r="BR324" s="532"/>
    </row>
    <row r="325" spans="1:70" ht="27" customHeight="1" x14ac:dyDescent="0.3">
      <c r="A325" s="4"/>
      <c r="B325" s="419" t="s">
        <v>190</v>
      </c>
      <c r="C325" s="419"/>
      <c r="D325" s="315"/>
      <c r="E325" s="315"/>
      <c r="F325" s="315"/>
      <c r="G325" s="315"/>
      <c r="H325" s="315"/>
      <c r="I325" s="315"/>
      <c r="J325" s="315"/>
      <c r="K325" s="315"/>
      <c r="L325" s="315"/>
      <c r="M325" s="315"/>
      <c r="N325" s="315"/>
      <c r="O325" s="412"/>
      <c r="P325" s="524"/>
      <c r="Q325" s="524"/>
      <c r="R325" s="524"/>
      <c r="S325" s="524"/>
      <c r="T325" s="524"/>
      <c r="U325" s="524"/>
      <c r="V325" s="249"/>
      <c r="W325" s="249"/>
      <c r="X325" s="245"/>
      <c r="Y325" s="245"/>
      <c r="Z325" s="246"/>
      <c r="AA325" s="245"/>
      <c r="AB325" s="284"/>
      <c r="AC325" s="245"/>
      <c r="AD325" s="284"/>
      <c r="AE325" s="247"/>
      <c r="AF325" s="237"/>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23"/>
      <c r="BJ325" s="223"/>
      <c r="BK325" s="223"/>
      <c r="BL325" s="223"/>
      <c r="BM325" s="223"/>
      <c r="BN325" s="223"/>
      <c r="BO325" s="223"/>
      <c r="BP325" s="223"/>
      <c r="BQ325" s="223"/>
      <c r="BR325" s="532"/>
    </row>
    <row r="326" spans="1:70" ht="27" customHeight="1" x14ac:dyDescent="0.3">
      <c r="A326" s="4"/>
      <c r="B326" s="418" t="s">
        <v>955</v>
      </c>
      <c r="C326" s="418"/>
      <c r="D326" s="418"/>
      <c r="E326" s="418"/>
      <c r="F326" s="418"/>
      <c r="G326" s="418"/>
      <c r="H326" s="418"/>
      <c r="I326" s="418"/>
      <c r="J326" s="418"/>
      <c r="K326" s="418"/>
      <c r="L326" s="418"/>
      <c r="M326" s="146">
        <v>808</v>
      </c>
      <c r="N326" s="91">
        <f>Computation!N327</f>
        <v>0</v>
      </c>
      <c r="O326" s="412"/>
      <c r="P326" s="524"/>
      <c r="Q326" s="524"/>
      <c r="R326" s="524"/>
      <c r="S326" s="524"/>
      <c r="T326" s="524"/>
      <c r="U326" s="524"/>
      <c r="V326" s="250"/>
      <c r="W326" s="250"/>
      <c r="X326" s="245"/>
      <c r="Y326" s="245"/>
      <c r="Z326" s="246"/>
      <c r="AA326" s="245"/>
      <c r="AB326" s="284"/>
      <c r="AC326" s="245"/>
      <c r="AD326" s="284"/>
      <c r="AE326" s="247"/>
      <c r="AF326" s="237"/>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23"/>
      <c r="BJ326" s="223"/>
      <c r="BK326" s="223"/>
      <c r="BL326" s="223"/>
      <c r="BM326" s="223"/>
      <c r="BN326" s="223"/>
      <c r="BO326" s="223"/>
      <c r="BP326" s="223"/>
      <c r="BQ326" s="223"/>
      <c r="BR326" s="532"/>
    </row>
    <row r="327" spans="1:70" ht="27" customHeight="1" x14ac:dyDescent="0.3">
      <c r="A327" s="4"/>
      <c r="B327" s="506" t="s">
        <v>959</v>
      </c>
      <c r="C327" s="506"/>
      <c r="D327" s="506"/>
      <c r="E327" s="506"/>
      <c r="F327" s="506"/>
      <c r="G327" s="506"/>
      <c r="H327" s="506"/>
      <c r="I327" s="506"/>
      <c r="J327" s="506"/>
      <c r="K327" s="506"/>
      <c r="L327" s="506"/>
      <c r="M327" s="151"/>
      <c r="N327" s="91">
        <f>Computation!N328</f>
        <v>100</v>
      </c>
      <c r="O327" s="412"/>
      <c r="P327" s="524"/>
      <c r="Q327" s="524"/>
      <c r="R327" s="524"/>
      <c r="S327" s="524"/>
      <c r="T327" s="524"/>
      <c r="U327" s="524"/>
      <c r="V327" s="251"/>
      <c r="W327" s="251"/>
      <c r="X327" s="245"/>
      <c r="Y327" s="245"/>
      <c r="Z327" s="246"/>
      <c r="AA327" s="245"/>
      <c r="AB327" s="284"/>
      <c r="AC327" s="245"/>
      <c r="AD327" s="284"/>
      <c r="AE327" s="247"/>
      <c r="AF327" s="237"/>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532"/>
    </row>
    <row r="328" spans="1:70" ht="27" customHeight="1" x14ac:dyDescent="0.3">
      <c r="A328" s="4"/>
      <c r="B328" s="418" t="s">
        <v>966</v>
      </c>
      <c r="C328" s="418"/>
      <c r="D328" s="418"/>
      <c r="E328" s="418"/>
      <c r="F328" s="418"/>
      <c r="G328" s="418"/>
      <c r="H328" s="418"/>
      <c r="I328" s="418"/>
      <c r="J328" s="418"/>
      <c r="K328" s="418"/>
      <c r="L328" s="418"/>
      <c r="M328" s="146">
        <v>810</v>
      </c>
      <c r="N328" s="91">
        <f>Computation!N329</f>
        <v>0</v>
      </c>
      <c r="O328" s="412"/>
      <c r="P328" s="524"/>
      <c r="Q328" s="524"/>
      <c r="R328" s="524"/>
      <c r="S328" s="524"/>
      <c r="T328" s="524"/>
      <c r="U328" s="524"/>
      <c r="V328" s="251"/>
      <c r="W328" s="251"/>
      <c r="X328" s="245"/>
      <c r="Y328" s="245"/>
      <c r="Z328" s="246"/>
      <c r="AA328" s="245"/>
      <c r="AB328" s="284"/>
      <c r="AC328" s="245"/>
      <c r="AD328" s="284"/>
      <c r="AE328" s="247"/>
      <c r="AF328" s="237"/>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532"/>
    </row>
    <row r="329" spans="1:70" ht="27" customHeight="1" x14ac:dyDescent="0.3">
      <c r="A329" s="4"/>
      <c r="B329" s="418" t="s">
        <v>191</v>
      </c>
      <c r="C329" s="418"/>
      <c r="D329" s="418"/>
      <c r="E329" s="418"/>
      <c r="F329" s="418"/>
      <c r="G329" s="418"/>
      <c r="H329" s="418"/>
      <c r="I329" s="418"/>
      <c r="J329" s="418"/>
      <c r="K329" s="418"/>
      <c r="L329" s="418"/>
      <c r="M329" s="146">
        <v>812</v>
      </c>
      <c r="N329" s="91">
        <f>Computation!N330</f>
        <v>0</v>
      </c>
      <c r="O329" s="412"/>
      <c r="P329" s="524"/>
      <c r="Q329" s="524"/>
      <c r="R329" s="524"/>
      <c r="S329" s="524"/>
      <c r="T329" s="524"/>
      <c r="U329" s="524"/>
      <c r="V329" s="223"/>
      <c r="W329" s="223"/>
      <c r="X329" s="245"/>
      <c r="Y329" s="245"/>
      <c r="Z329" s="246"/>
      <c r="AA329" s="245"/>
      <c r="AB329" s="284"/>
      <c r="AC329" s="245"/>
      <c r="AD329" s="284"/>
      <c r="AE329" s="247"/>
      <c r="AF329" s="237"/>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223"/>
      <c r="BK329" s="223"/>
      <c r="BL329" s="223"/>
      <c r="BM329" s="223"/>
      <c r="BN329" s="223"/>
      <c r="BO329" s="223"/>
      <c r="BP329" s="223"/>
      <c r="BQ329" s="223"/>
      <c r="BR329" s="532"/>
    </row>
    <row r="330" spans="1:70" ht="27" customHeight="1" x14ac:dyDescent="0.3">
      <c r="A330" s="4"/>
      <c r="B330" s="437" t="s">
        <v>192</v>
      </c>
      <c r="C330" s="437"/>
      <c r="D330" s="315"/>
      <c r="E330" s="315"/>
      <c r="F330" s="315"/>
      <c r="G330" s="315"/>
      <c r="H330" s="315"/>
      <c r="I330" s="315"/>
      <c r="J330" s="315"/>
      <c r="K330" s="315"/>
      <c r="L330" s="315"/>
      <c r="M330" s="315"/>
      <c r="N330" s="315"/>
      <c r="O330" s="412"/>
      <c r="P330" s="524"/>
      <c r="Q330" s="524"/>
      <c r="R330" s="524"/>
      <c r="S330" s="524"/>
      <c r="T330" s="524"/>
      <c r="U330" s="524"/>
      <c r="V330" s="223"/>
      <c r="W330" s="223"/>
      <c r="X330" s="245"/>
      <c r="Y330" s="245"/>
      <c r="Z330" s="246"/>
      <c r="AA330" s="245"/>
      <c r="AB330" s="284"/>
      <c r="AC330" s="245"/>
      <c r="AD330" s="284"/>
      <c r="AE330" s="247"/>
      <c r="AF330" s="237"/>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532"/>
    </row>
    <row r="331" spans="1:70" ht="27" customHeight="1" x14ac:dyDescent="0.3">
      <c r="A331" s="4"/>
      <c r="B331" s="418" t="s">
        <v>956</v>
      </c>
      <c r="C331" s="418"/>
      <c r="D331" s="418"/>
      <c r="E331" s="418"/>
      <c r="F331" s="418"/>
      <c r="G331" s="418"/>
      <c r="H331" s="418"/>
      <c r="I331" s="418"/>
      <c r="J331" s="418"/>
      <c r="K331" s="418"/>
      <c r="L331" s="418"/>
      <c r="M331" s="146">
        <v>814</v>
      </c>
      <c r="N331" s="91">
        <f>Computation!N332</f>
        <v>0</v>
      </c>
      <c r="O331" s="412"/>
      <c r="P331" s="524"/>
      <c r="Q331" s="524"/>
      <c r="R331" s="524"/>
      <c r="S331" s="524"/>
      <c r="T331" s="524"/>
      <c r="U331" s="524"/>
      <c r="V331" s="223"/>
      <c r="W331" s="223"/>
      <c r="X331" s="245"/>
      <c r="Y331" s="245"/>
      <c r="Z331" s="246"/>
      <c r="AA331" s="245"/>
      <c r="AB331" s="284"/>
      <c r="AC331" s="245"/>
      <c r="AD331" s="284"/>
      <c r="AE331" s="247"/>
      <c r="AF331" s="237"/>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223"/>
      <c r="BK331" s="223"/>
      <c r="BL331" s="223"/>
      <c r="BM331" s="223"/>
      <c r="BN331" s="223"/>
      <c r="BO331" s="223"/>
      <c r="BP331" s="223"/>
      <c r="BQ331" s="223"/>
      <c r="BR331" s="532"/>
    </row>
    <row r="332" spans="1:70" ht="27" customHeight="1" x14ac:dyDescent="0.3">
      <c r="A332" s="4"/>
      <c r="B332" s="418" t="s">
        <v>967</v>
      </c>
      <c r="C332" s="418"/>
      <c r="D332" s="418"/>
      <c r="E332" s="418"/>
      <c r="F332" s="418"/>
      <c r="G332" s="418"/>
      <c r="H332" s="418"/>
      <c r="I332" s="418"/>
      <c r="J332" s="418"/>
      <c r="K332" s="418"/>
      <c r="L332" s="418"/>
      <c r="M332" s="146">
        <v>816</v>
      </c>
      <c r="N332" s="91">
        <f>Computation!N333</f>
        <v>0</v>
      </c>
      <c r="O332" s="412"/>
      <c r="P332" s="524"/>
      <c r="Q332" s="524"/>
      <c r="R332" s="524"/>
      <c r="S332" s="524"/>
      <c r="T332" s="524"/>
      <c r="U332" s="524"/>
      <c r="V332" s="223"/>
      <c r="W332" s="223"/>
      <c r="X332" s="245"/>
      <c r="Y332" s="245"/>
      <c r="Z332" s="246"/>
      <c r="AA332" s="245"/>
      <c r="AB332" s="284"/>
      <c r="AC332" s="245"/>
      <c r="AD332" s="284"/>
      <c r="AE332" s="247"/>
      <c r="AF332" s="237"/>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532"/>
    </row>
    <row r="333" spans="1:70" ht="27" customHeight="1" x14ac:dyDescent="0.3">
      <c r="A333" s="4"/>
      <c r="B333" s="418" t="s">
        <v>193</v>
      </c>
      <c r="C333" s="418"/>
      <c r="D333" s="418"/>
      <c r="E333" s="418"/>
      <c r="F333" s="418"/>
      <c r="G333" s="418"/>
      <c r="H333" s="418"/>
      <c r="I333" s="418"/>
      <c r="J333" s="418"/>
      <c r="K333" s="418"/>
      <c r="L333" s="418"/>
      <c r="M333" s="146">
        <v>818</v>
      </c>
      <c r="N333" s="91">
        <f>Computation!N334</f>
        <v>0</v>
      </c>
      <c r="O333" s="412"/>
      <c r="P333" s="524"/>
      <c r="Q333" s="524"/>
      <c r="R333" s="524"/>
      <c r="S333" s="524"/>
      <c r="T333" s="524"/>
      <c r="U333" s="524"/>
      <c r="V333" s="223"/>
      <c r="W333" s="223"/>
      <c r="X333" s="245"/>
      <c r="Y333" s="245"/>
      <c r="Z333" s="246"/>
      <c r="AA333" s="245"/>
      <c r="AB333" s="284"/>
      <c r="AC333" s="245"/>
      <c r="AD333" s="284"/>
      <c r="AE333" s="247"/>
      <c r="AF333" s="237"/>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532"/>
    </row>
    <row r="334" spans="1:70" ht="27" customHeight="1" x14ac:dyDescent="0.3">
      <c r="A334" s="4"/>
      <c r="B334" s="418" t="s">
        <v>194</v>
      </c>
      <c r="C334" s="418"/>
      <c r="D334" s="418"/>
      <c r="E334" s="418"/>
      <c r="F334" s="418"/>
      <c r="G334" s="418"/>
      <c r="H334" s="418"/>
      <c r="I334" s="418"/>
      <c r="J334" s="418"/>
      <c r="K334" s="418"/>
      <c r="L334" s="418"/>
      <c r="M334" s="146">
        <v>820</v>
      </c>
      <c r="N334" s="91">
        <f>Computation!N335</f>
        <v>0</v>
      </c>
      <c r="O334" s="412"/>
      <c r="P334" s="524"/>
      <c r="Q334" s="524"/>
      <c r="R334" s="524"/>
      <c r="S334" s="524"/>
      <c r="T334" s="524"/>
      <c r="U334" s="524"/>
      <c r="V334" s="223"/>
      <c r="W334" s="223"/>
      <c r="X334" s="245"/>
      <c r="Y334" s="245"/>
      <c r="Z334" s="246"/>
      <c r="AA334" s="245"/>
      <c r="AB334" s="284"/>
      <c r="AC334" s="245"/>
      <c r="AD334" s="284"/>
      <c r="AE334" s="247"/>
      <c r="AF334" s="237"/>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532"/>
    </row>
    <row r="335" spans="1:70" ht="27" customHeight="1" x14ac:dyDescent="0.3">
      <c r="A335" s="4"/>
      <c r="B335" s="419" t="s">
        <v>195</v>
      </c>
      <c r="C335" s="419"/>
      <c r="D335" s="315"/>
      <c r="E335" s="315"/>
      <c r="F335" s="315"/>
      <c r="G335" s="315"/>
      <c r="H335" s="315"/>
      <c r="I335" s="315"/>
      <c r="J335" s="315"/>
      <c r="K335" s="315"/>
      <c r="L335" s="315"/>
      <c r="M335" s="315"/>
      <c r="N335" s="315"/>
      <c r="O335" s="412"/>
      <c r="P335" s="524"/>
      <c r="Q335" s="524"/>
      <c r="R335" s="524"/>
      <c r="S335" s="524"/>
      <c r="T335" s="524"/>
      <c r="U335" s="524"/>
      <c r="V335" s="223"/>
      <c r="W335" s="223"/>
      <c r="X335" s="245"/>
      <c r="Y335" s="245"/>
      <c r="Z335" s="246"/>
      <c r="AA335" s="245"/>
      <c r="AB335" s="284"/>
      <c r="AC335" s="245"/>
      <c r="AD335" s="284"/>
      <c r="AE335" s="247"/>
      <c r="AF335" s="237"/>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532"/>
    </row>
    <row r="336" spans="1:70" ht="27" customHeight="1" x14ac:dyDescent="0.3">
      <c r="A336" s="4"/>
      <c r="B336" s="418" t="s">
        <v>957</v>
      </c>
      <c r="C336" s="418"/>
      <c r="D336" s="418"/>
      <c r="E336" s="418"/>
      <c r="F336" s="418"/>
      <c r="G336" s="418"/>
      <c r="H336" s="418"/>
      <c r="I336" s="418"/>
      <c r="J336" s="418"/>
      <c r="K336" s="418"/>
      <c r="L336" s="418"/>
      <c r="M336" s="146">
        <v>822</v>
      </c>
      <c r="N336" s="91">
        <f>Computation!N337</f>
        <v>0</v>
      </c>
      <c r="O336" s="412"/>
      <c r="P336" s="524"/>
      <c r="Q336" s="524"/>
      <c r="R336" s="524"/>
      <c r="S336" s="524"/>
      <c r="T336" s="524"/>
      <c r="U336" s="524"/>
      <c r="V336" s="223"/>
      <c r="W336" s="223"/>
      <c r="X336" s="245"/>
      <c r="Y336" s="245"/>
      <c r="Z336" s="246"/>
      <c r="AA336" s="245"/>
      <c r="AB336" s="284"/>
      <c r="AC336" s="245"/>
      <c r="AD336" s="284"/>
      <c r="AE336" s="247"/>
      <c r="AF336" s="237"/>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532"/>
    </row>
    <row r="337" spans="1:70" ht="27" customHeight="1" x14ac:dyDescent="0.3">
      <c r="A337" s="4"/>
      <c r="B337" s="418" t="s">
        <v>960</v>
      </c>
      <c r="C337" s="418"/>
      <c r="D337" s="418"/>
      <c r="E337" s="418"/>
      <c r="F337" s="418"/>
      <c r="G337" s="418"/>
      <c r="H337" s="418"/>
      <c r="I337" s="418"/>
      <c r="J337" s="418"/>
      <c r="K337" s="418"/>
      <c r="L337" s="418"/>
      <c r="M337" s="146">
        <v>824</v>
      </c>
      <c r="N337" s="91">
        <f>Computation!N339</f>
        <v>0</v>
      </c>
      <c r="O337" s="412"/>
      <c r="P337" s="524"/>
      <c r="Q337" s="524"/>
      <c r="R337" s="524"/>
      <c r="S337" s="524"/>
      <c r="T337" s="524"/>
      <c r="U337" s="524"/>
      <c r="V337" s="223"/>
      <c r="W337" s="223"/>
      <c r="X337" s="245"/>
      <c r="Y337" s="245"/>
      <c r="Z337" s="246"/>
      <c r="AA337" s="245"/>
      <c r="AB337" s="284"/>
      <c r="AC337" s="245"/>
      <c r="AD337" s="284"/>
      <c r="AE337" s="247"/>
      <c r="AF337" s="237"/>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532"/>
    </row>
    <row r="338" spans="1:70" ht="27" customHeight="1" x14ac:dyDescent="0.3">
      <c r="A338" s="4"/>
      <c r="B338" s="418" t="s">
        <v>961</v>
      </c>
      <c r="C338" s="418"/>
      <c r="D338" s="418"/>
      <c r="E338" s="418"/>
      <c r="F338" s="418"/>
      <c r="G338" s="418"/>
      <c r="H338" s="418"/>
      <c r="I338" s="418"/>
      <c r="J338" s="418"/>
      <c r="K338" s="418"/>
      <c r="L338" s="418"/>
      <c r="M338" s="146">
        <v>826</v>
      </c>
      <c r="N338" s="91">
        <f>Computation!N338</f>
        <v>0</v>
      </c>
      <c r="O338" s="412"/>
      <c r="P338" s="524"/>
      <c r="Q338" s="524"/>
      <c r="R338" s="524"/>
      <c r="S338" s="524"/>
      <c r="T338" s="524"/>
      <c r="U338" s="524"/>
      <c r="V338" s="223"/>
      <c r="W338" s="223"/>
      <c r="X338" s="245"/>
      <c r="Y338" s="245"/>
      <c r="Z338" s="246"/>
      <c r="AA338" s="245"/>
      <c r="AB338" s="284"/>
      <c r="AC338" s="245"/>
      <c r="AD338" s="284"/>
      <c r="AE338" s="247"/>
      <c r="AF338" s="237"/>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532"/>
    </row>
    <row r="339" spans="1:70" ht="27" customHeight="1" x14ac:dyDescent="0.3">
      <c r="A339" s="4"/>
      <c r="B339" s="139" t="s">
        <v>958</v>
      </c>
      <c r="C339" s="315"/>
      <c r="D339" s="315"/>
      <c r="E339" s="315"/>
      <c r="F339" s="315"/>
      <c r="G339" s="315"/>
      <c r="H339" s="315"/>
      <c r="I339" s="315"/>
      <c r="J339" s="315"/>
      <c r="K339" s="315"/>
      <c r="L339" s="315"/>
      <c r="M339" s="315"/>
      <c r="N339" s="315"/>
      <c r="O339" s="412"/>
      <c r="P339" s="524"/>
      <c r="Q339" s="524"/>
      <c r="R339" s="524"/>
      <c r="S339" s="524"/>
      <c r="T339" s="524"/>
      <c r="U339" s="524"/>
      <c r="V339" s="223"/>
      <c r="W339" s="223"/>
      <c r="X339" s="245"/>
      <c r="Y339" s="245"/>
      <c r="Z339" s="246"/>
      <c r="AA339" s="245"/>
      <c r="AB339" s="284"/>
      <c r="AC339" s="245"/>
      <c r="AD339" s="284"/>
      <c r="AE339" s="247"/>
      <c r="AF339" s="237"/>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532"/>
    </row>
    <row r="340" spans="1:70" ht="27" customHeight="1" x14ac:dyDescent="0.3">
      <c r="A340" s="4"/>
      <c r="B340" s="418" t="s">
        <v>1</v>
      </c>
      <c r="C340" s="418"/>
      <c r="D340" s="418"/>
      <c r="E340" s="418"/>
      <c r="F340" s="418"/>
      <c r="G340" s="418"/>
      <c r="H340" s="418"/>
      <c r="I340" s="418"/>
      <c r="J340" s="418"/>
      <c r="K340" s="418"/>
      <c r="L340" s="418"/>
      <c r="M340" s="146">
        <v>828</v>
      </c>
      <c r="N340" s="91">
        <f>Computation!N341</f>
        <v>0</v>
      </c>
      <c r="O340" s="412"/>
      <c r="P340" s="524"/>
      <c r="Q340" s="524"/>
      <c r="R340" s="524"/>
      <c r="S340" s="524"/>
      <c r="T340" s="524"/>
      <c r="U340" s="524"/>
      <c r="V340" s="252"/>
      <c r="W340" s="252"/>
      <c r="X340" s="245"/>
      <c r="Y340" s="245"/>
      <c r="Z340" s="246"/>
      <c r="AA340" s="245"/>
      <c r="AB340" s="284"/>
      <c r="AC340" s="245"/>
      <c r="AD340" s="284"/>
      <c r="AE340" s="247"/>
      <c r="AF340" s="237"/>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532"/>
    </row>
    <row r="341" spans="1:70" ht="27" customHeight="1" x14ac:dyDescent="0.3">
      <c r="A341" s="4"/>
      <c r="B341" s="418" t="s">
        <v>962</v>
      </c>
      <c r="C341" s="418"/>
      <c r="D341" s="418"/>
      <c r="E341" s="418"/>
      <c r="F341" s="418"/>
      <c r="G341" s="418"/>
      <c r="H341" s="418"/>
      <c r="I341" s="418"/>
      <c r="J341" s="418"/>
      <c r="K341" s="418"/>
      <c r="L341" s="418"/>
      <c r="M341" s="146">
        <v>830</v>
      </c>
      <c r="N341" s="91">
        <f>Computation!N342</f>
        <v>0</v>
      </c>
      <c r="O341" s="412"/>
      <c r="P341" s="524"/>
      <c r="Q341" s="524"/>
      <c r="R341" s="524"/>
      <c r="S341" s="524"/>
      <c r="T341" s="524"/>
      <c r="U341" s="524"/>
      <c r="V341" s="252"/>
      <c r="W341" s="252"/>
      <c r="X341" s="245"/>
      <c r="Y341" s="245"/>
      <c r="Z341" s="246"/>
      <c r="AA341" s="245"/>
      <c r="AB341" s="284"/>
      <c r="AC341" s="245"/>
      <c r="AD341" s="284"/>
      <c r="AE341" s="247"/>
      <c r="AF341" s="237"/>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532"/>
    </row>
    <row r="342" spans="1:70" ht="27" customHeight="1" x14ac:dyDescent="0.3">
      <c r="A342" s="4"/>
      <c r="B342" s="418" t="s">
        <v>963</v>
      </c>
      <c r="C342" s="418"/>
      <c r="D342" s="418"/>
      <c r="E342" s="418"/>
      <c r="F342" s="418"/>
      <c r="G342" s="418"/>
      <c r="H342" s="418"/>
      <c r="I342" s="418"/>
      <c r="J342" s="418"/>
      <c r="K342" s="418"/>
      <c r="L342" s="418"/>
      <c r="M342" s="146">
        <v>832</v>
      </c>
      <c r="N342" s="91">
        <f>Computation!N343</f>
        <v>0</v>
      </c>
      <c r="O342" s="412"/>
      <c r="P342" s="524"/>
      <c r="Q342" s="524"/>
      <c r="R342" s="524"/>
      <c r="S342" s="524"/>
      <c r="T342" s="524"/>
      <c r="U342" s="524"/>
      <c r="V342" s="252"/>
      <c r="W342" s="252"/>
      <c r="X342" s="245"/>
      <c r="Y342" s="245"/>
      <c r="Z342" s="246"/>
      <c r="AA342" s="245"/>
      <c r="AB342" s="284"/>
      <c r="AC342" s="245"/>
      <c r="AD342" s="284"/>
      <c r="AE342" s="247"/>
      <c r="AF342" s="237"/>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532"/>
    </row>
    <row r="343" spans="1:70" ht="27" hidden="1" customHeight="1" x14ac:dyDescent="0.3">
      <c r="A343" s="4"/>
      <c r="B343" s="527" t="s">
        <v>197</v>
      </c>
      <c r="C343" s="527"/>
      <c r="D343" s="527"/>
      <c r="E343" s="527"/>
      <c r="F343" s="527"/>
      <c r="G343" s="527"/>
      <c r="H343" s="527"/>
      <c r="I343" s="527"/>
      <c r="J343" s="527"/>
      <c r="K343" s="527"/>
      <c r="L343" s="527"/>
      <c r="M343" s="527"/>
      <c r="N343" s="527"/>
      <c r="O343" s="412"/>
      <c r="P343" s="524"/>
      <c r="Q343" s="524"/>
      <c r="R343" s="524"/>
      <c r="S343" s="524"/>
      <c r="T343" s="524"/>
      <c r="U343" s="524"/>
      <c r="V343" s="223"/>
      <c r="W343" s="223"/>
      <c r="X343" s="245"/>
      <c r="Y343" s="245"/>
      <c r="Z343" s="246"/>
      <c r="AA343" s="245"/>
      <c r="AB343" s="284"/>
      <c r="AC343" s="245"/>
      <c r="AD343" s="284"/>
      <c r="AE343" s="247"/>
      <c r="AF343" s="237"/>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532"/>
    </row>
    <row r="344" spans="1:70" ht="27" hidden="1" customHeight="1" x14ac:dyDescent="0.3">
      <c r="A344" s="4"/>
      <c r="B344" s="523" t="s">
        <v>163</v>
      </c>
      <c r="C344" s="523"/>
      <c r="D344" s="523"/>
      <c r="E344" s="523"/>
      <c r="F344" s="523"/>
      <c r="G344" s="523"/>
      <c r="H344" s="523"/>
      <c r="I344" s="523"/>
      <c r="J344" s="523"/>
      <c r="K344" s="523"/>
      <c r="L344" s="523"/>
      <c r="M344" s="523"/>
      <c r="N344" s="523"/>
      <c r="O344" s="412"/>
      <c r="P344" s="524"/>
      <c r="Q344" s="524"/>
      <c r="R344" s="524"/>
      <c r="S344" s="524"/>
      <c r="T344" s="524"/>
      <c r="U344" s="524"/>
      <c r="V344" s="223"/>
      <c r="W344" s="223"/>
      <c r="X344" s="245"/>
      <c r="Y344" s="245"/>
      <c r="Z344" s="246"/>
      <c r="AA344" s="245"/>
      <c r="AB344" s="284"/>
      <c r="AC344" s="245"/>
      <c r="AD344" s="284"/>
      <c r="AE344" s="247"/>
      <c r="AF344" s="237"/>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532"/>
    </row>
    <row r="345" spans="1:70" ht="27" hidden="1" customHeight="1" x14ac:dyDescent="0.3">
      <c r="A345" s="4"/>
      <c r="B345" s="523" t="s">
        <v>164</v>
      </c>
      <c r="C345" s="523"/>
      <c r="D345" s="523"/>
      <c r="E345" s="523"/>
      <c r="F345" s="523"/>
      <c r="G345" s="523"/>
      <c r="H345" s="523"/>
      <c r="I345" s="523"/>
      <c r="J345" s="523"/>
      <c r="K345" s="523"/>
      <c r="L345" s="523"/>
      <c r="M345" s="151">
        <v>840</v>
      </c>
      <c r="N345" s="9">
        <v>0</v>
      </c>
      <c r="O345" s="412"/>
      <c r="P345" s="524"/>
      <c r="Q345" s="524"/>
      <c r="R345" s="524"/>
      <c r="S345" s="524"/>
      <c r="T345" s="524"/>
      <c r="U345" s="524"/>
      <c r="V345" s="223"/>
      <c r="W345" s="223"/>
      <c r="X345" s="245"/>
      <c r="Y345" s="245"/>
      <c r="Z345" s="246"/>
      <c r="AA345" s="245"/>
      <c r="AB345" s="284"/>
      <c r="AC345" s="245"/>
      <c r="AD345" s="284"/>
      <c r="AE345" s="247"/>
      <c r="AF345" s="237"/>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532"/>
    </row>
    <row r="346" spans="1:70" ht="27" hidden="1" customHeight="1" x14ac:dyDescent="0.3">
      <c r="A346" s="4"/>
      <c r="B346" s="418" t="s">
        <v>165</v>
      </c>
      <c r="C346" s="418"/>
      <c r="D346" s="418"/>
      <c r="E346" s="418"/>
      <c r="F346" s="418"/>
      <c r="G346" s="418"/>
      <c r="H346" s="418"/>
      <c r="I346" s="418"/>
      <c r="J346" s="418"/>
      <c r="K346" s="418"/>
      <c r="L346" s="418"/>
      <c r="M346" s="151">
        <v>842</v>
      </c>
      <c r="N346" s="9">
        <v>0</v>
      </c>
      <c r="O346" s="412"/>
      <c r="P346" s="524"/>
      <c r="Q346" s="524"/>
      <c r="R346" s="524"/>
      <c r="S346" s="524"/>
      <c r="T346" s="524"/>
      <c r="U346" s="524"/>
      <c r="V346" s="223"/>
      <c r="W346" s="223"/>
      <c r="X346" s="245"/>
      <c r="Y346" s="245"/>
      <c r="Z346" s="246"/>
      <c r="AA346" s="245"/>
      <c r="AB346" s="284"/>
      <c r="AC346" s="245"/>
      <c r="AD346" s="284"/>
      <c r="AE346" s="247"/>
      <c r="AF346" s="237"/>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532"/>
    </row>
    <row r="347" spans="1:70" ht="27" hidden="1" customHeight="1" x14ac:dyDescent="0.3">
      <c r="A347" s="4"/>
      <c r="B347" s="418" t="s">
        <v>166</v>
      </c>
      <c r="C347" s="418"/>
      <c r="D347" s="418"/>
      <c r="E347" s="418"/>
      <c r="F347" s="418"/>
      <c r="G347" s="418"/>
      <c r="H347" s="418"/>
      <c r="I347" s="418"/>
      <c r="J347" s="418"/>
      <c r="K347" s="418"/>
      <c r="L347" s="418"/>
      <c r="M347" s="151">
        <v>844</v>
      </c>
      <c r="N347" s="9">
        <v>0</v>
      </c>
      <c r="O347" s="412"/>
      <c r="P347" s="524"/>
      <c r="Q347" s="524"/>
      <c r="R347" s="524"/>
      <c r="S347" s="524"/>
      <c r="T347" s="524"/>
      <c r="U347" s="524"/>
      <c r="V347" s="223"/>
      <c r="W347" s="223"/>
      <c r="X347" s="245"/>
      <c r="Y347" s="245"/>
      <c r="Z347" s="246"/>
      <c r="AA347" s="245"/>
      <c r="AB347" s="284"/>
      <c r="AC347" s="245"/>
      <c r="AD347" s="284"/>
      <c r="AE347" s="247"/>
      <c r="AF347" s="237"/>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532"/>
    </row>
    <row r="348" spans="1:70" ht="27" hidden="1" customHeight="1" x14ac:dyDescent="0.3">
      <c r="A348" s="4"/>
      <c r="B348" s="418" t="s">
        <v>167</v>
      </c>
      <c r="C348" s="418"/>
      <c r="D348" s="418"/>
      <c r="E348" s="418"/>
      <c r="F348" s="418"/>
      <c r="G348" s="418"/>
      <c r="H348" s="418"/>
      <c r="I348" s="418"/>
      <c r="J348" s="418"/>
      <c r="K348" s="418"/>
      <c r="L348" s="418"/>
      <c r="M348" s="151">
        <v>846</v>
      </c>
      <c r="N348" s="9">
        <v>0</v>
      </c>
      <c r="O348" s="412"/>
      <c r="P348" s="524"/>
      <c r="Q348" s="524"/>
      <c r="R348" s="524"/>
      <c r="S348" s="524"/>
      <c r="T348" s="524"/>
      <c r="U348" s="524"/>
      <c r="V348" s="223"/>
      <c r="W348" s="223"/>
      <c r="X348" s="245"/>
      <c r="Y348" s="245"/>
      <c r="Z348" s="246"/>
      <c r="AA348" s="245"/>
      <c r="AB348" s="284"/>
      <c r="AC348" s="245"/>
      <c r="AD348" s="284"/>
      <c r="AE348" s="247"/>
      <c r="AF348" s="237"/>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532"/>
    </row>
    <row r="349" spans="1:70" ht="27" hidden="1" customHeight="1" x14ac:dyDescent="0.3">
      <c r="A349" s="4"/>
      <c r="B349" s="418" t="s">
        <v>291</v>
      </c>
      <c r="C349" s="418"/>
      <c r="D349" s="418"/>
      <c r="E349" s="418"/>
      <c r="F349" s="418"/>
      <c r="G349" s="418"/>
      <c r="H349" s="418"/>
      <c r="I349" s="418"/>
      <c r="J349" s="418"/>
      <c r="K349" s="418"/>
      <c r="L349" s="418"/>
      <c r="M349" s="151">
        <v>848</v>
      </c>
      <c r="N349" s="91">
        <f>Computation!N350</f>
        <v>0</v>
      </c>
      <c r="O349" s="412"/>
      <c r="P349" s="524"/>
      <c r="Q349" s="524"/>
      <c r="R349" s="524"/>
      <c r="S349" s="524"/>
      <c r="T349" s="524"/>
      <c r="U349" s="524"/>
      <c r="V349" s="223"/>
      <c r="W349" s="223"/>
      <c r="X349" s="245"/>
      <c r="Y349" s="245"/>
      <c r="Z349" s="246"/>
      <c r="AA349" s="245"/>
      <c r="AB349" s="284"/>
      <c r="AC349" s="245"/>
      <c r="AD349" s="284"/>
      <c r="AE349" s="247"/>
      <c r="AF349" s="237"/>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532"/>
    </row>
    <row r="350" spans="1:70" ht="27" hidden="1" customHeight="1" x14ac:dyDescent="0.3">
      <c r="A350" s="4"/>
      <c r="B350" s="418" t="s">
        <v>292</v>
      </c>
      <c r="C350" s="418"/>
      <c r="D350" s="418"/>
      <c r="E350" s="418"/>
      <c r="F350" s="418"/>
      <c r="G350" s="418"/>
      <c r="H350" s="418"/>
      <c r="I350" s="418"/>
      <c r="J350" s="418"/>
      <c r="K350" s="418"/>
      <c r="L350" s="418"/>
      <c r="M350" s="151">
        <v>850</v>
      </c>
      <c r="N350" s="91">
        <f>Computation!N351</f>
        <v>0</v>
      </c>
      <c r="O350" s="412"/>
      <c r="P350" s="524"/>
      <c r="Q350" s="524"/>
      <c r="R350" s="524"/>
      <c r="S350" s="524"/>
      <c r="T350" s="524"/>
      <c r="U350" s="524"/>
      <c r="V350" s="223"/>
      <c r="W350" s="223"/>
      <c r="X350" s="245"/>
      <c r="Y350" s="245"/>
      <c r="Z350" s="246"/>
      <c r="AA350" s="245"/>
      <c r="AB350" s="284"/>
      <c r="AC350" s="245"/>
      <c r="AD350" s="284"/>
      <c r="AE350" s="247"/>
      <c r="AF350" s="237"/>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532"/>
    </row>
    <row r="351" spans="1:70" ht="27" hidden="1" customHeight="1" x14ac:dyDescent="0.3">
      <c r="A351" s="4"/>
      <c r="B351" s="418" t="s">
        <v>168</v>
      </c>
      <c r="C351" s="418"/>
      <c r="D351" s="418"/>
      <c r="E351" s="418"/>
      <c r="F351" s="418"/>
      <c r="G351" s="418"/>
      <c r="H351" s="418"/>
      <c r="I351" s="418"/>
      <c r="J351" s="418"/>
      <c r="K351" s="418"/>
      <c r="L351" s="418"/>
      <c r="M351" s="151">
        <v>852</v>
      </c>
      <c r="N351" s="9">
        <v>0</v>
      </c>
      <c r="O351" s="412"/>
      <c r="P351" s="524"/>
      <c r="Q351" s="524"/>
      <c r="R351" s="524"/>
      <c r="S351" s="524"/>
      <c r="T351" s="524"/>
      <c r="U351" s="524"/>
      <c r="V351" s="223"/>
      <c r="W351" s="223"/>
      <c r="X351" s="245"/>
      <c r="Y351" s="245"/>
      <c r="Z351" s="246"/>
      <c r="AA351" s="245"/>
      <c r="AB351" s="284"/>
      <c r="AC351" s="245"/>
      <c r="AD351" s="284"/>
      <c r="AE351" s="247"/>
      <c r="AF351" s="237"/>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532"/>
    </row>
    <row r="352" spans="1:70" ht="27" hidden="1" customHeight="1" x14ac:dyDescent="0.3">
      <c r="A352" s="4"/>
      <c r="B352" s="418" t="s">
        <v>169</v>
      </c>
      <c r="C352" s="418"/>
      <c r="D352" s="418"/>
      <c r="E352" s="418"/>
      <c r="F352" s="418"/>
      <c r="G352" s="418"/>
      <c r="H352" s="418"/>
      <c r="I352" s="418"/>
      <c r="J352" s="418"/>
      <c r="K352" s="418"/>
      <c r="L352" s="418"/>
      <c r="M352" s="151">
        <v>854</v>
      </c>
      <c r="N352" s="9">
        <v>0</v>
      </c>
      <c r="O352" s="412"/>
      <c r="P352" s="524"/>
      <c r="Q352" s="524"/>
      <c r="R352" s="524"/>
      <c r="S352" s="524"/>
      <c r="T352" s="524"/>
      <c r="U352" s="524"/>
      <c r="V352" s="223"/>
      <c r="W352" s="223"/>
      <c r="X352" s="245"/>
      <c r="Y352" s="245"/>
      <c r="Z352" s="246"/>
      <c r="AA352" s="245"/>
      <c r="AB352" s="284"/>
      <c r="AC352" s="245"/>
      <c r="AD352" s="284"/>
      <c r="AE352" s="247"/>
      <c r="AF352" s="237"/>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532"/>
    </row>
    <row r="353" spans="1:70" ht="27" hidden="1" customHeight="1" x14ac:dyDescent="0.3">
      <c r="A353" s="4"/>
      <c r="B353" s="418" t="s">
        <v>293</v>
      </c>
      <c r="C353" s="418"/>
      <c r="D353" s="418"/>
      <c r="E353" s="418"/>
      <c r="F353" s="418"/>
      <c r="G353" s="418"/>
      <c r="H353" s="418"/>
      <c r="I353" s="418"/>
      <c r="J353" s="418"/>
      <c r="K353" s="418"/>
      <c r="L353" s="418"/>
      <c r="M353" s="151">
        <v>856</v>
      </c>
      <c r="N353" s="91">
        <f>Computation!N354</f>
        <v>0</v>
      </c>
      <c r="O353" s="412"/>
      <c r="P353" s="524"/>
      <c r="Q353" s="524"/>
      <c r="R353" s="524"/>
      <c r="S353" s="524"/>
      <c r="T353" s="524"/>
      <c r="U353" s="524"/>
      <c r="V353" s="223"/>
      <c r="W353" s="223"/>
      <c r="X353" s="245"/>
      <c r="Y353" s="245"/>
      <c r="Z353" s="246"/>
      <c r="AA353" s="245"/>
      <c r="AB353" s="284"/>
      <c r="AC353" s="245"/>
      <c r="AD353" s="284"/>
      <c r="AE353" s="247"/>
      <c r="AF353" s="237"/>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532"/>
    </row>
    <row r="354" spans="1:70" ht="27" hidden="1" customHeight="1" x14ac:dyDescent="0.3">
      <c r="A354" s="4"/>
      <c r="B354" s="523" t="s">
        <v>30</v>
      </c>
      <c r="C354" s="523"/>
      <c r="D354" s="523"/>
      <c r="E354" s="523"/>
      <c r="F354" s="523"/>
      <c r="G354" s="523"/>
      <c r="H354" s="523"/>
      <c r="I354" s="523"/>
      <c r="J354" s="523"/>
      <c r="K354" s="523"/>
      <c r="L354" s="523"/>
      <c r="M354" s="523"/>
      <c r="N354" s="523"/>
      <c r="O354" s="412"/>
      <c r="P354" s="524"/>
      <c r="Q354" s="524"/>
      <c r="R354" s="524"/>
      <c r="S354" s="524"/>
      <c r="T354" s="524"/>
      <c r="U354" s="524"/>
      <c r="V354" s="223"/>
      <c r="W354" s="223"/>
      <c r="X354" s="245"/>
      <c r="Y354" s="245"/>
      <c r="Z354" s="246"/>
      <c r="AA354" s="245"/>
      <c r="AB354" s="284"/>
      <c r="AC354" s="245"/>
      <c r="AD354" s="284"/>
      <c r="AE354" s="247"/>
      <c r="AF354" s="237"/>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532"/>
    </row>
    <row r="355" spans="1:70" ht="27" hidden="1" customHeight="1" x14ac:dyDescent="0.3">
      <c r="A355" s="4"/>
      <c r="B355" s="418" t="s">
        <v>170</v>
      </c>
      <c r="C355" s="418"/>
      <c r="D355" s="418"/>
      <c r="E355" s="418"/>
      <c r="F355" s="418"/>
      <c r="G355" s="418"/>
      <c r="H355" s="418"/>
      <c r="I355" s="418"/>
      <c r="J355" s="418"/>
      <c r="K355" s="418"/>
      <c r="L355" s="418"/>
      <c r="M355" s="151">
        <v>858</v>
      </c>
      <c r="N355" s="9">
        <v>0</v>
      </c>
      <c r="O355" s="412"/>
      <c r="P355" s="524"/>
      <c r="Q355" s="524"/>
      <c r="R355" s="524"/>
      <c r="S355" s="524"/>
      <c r="T355" s="524"/>
      <c r="U355" s="524"/>
      <c r="V355" s="223"/>
      <c r="W355" s="223"/>
      <c r="X355" s="245"/>
      <c r="Y355" s="245"/>
      <c r="Z355" s="246"/>
      <c r="AA355" s="245"/>
      <c r="AB355" s="284"/>
      <c r="AC355" s="245"/>
      <c r="AD355" s="284"/>
      <c r="AE355" s="247"/>
      <c r="AF355" s="237"/>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532"/>
    </row>
    <row r="356" spans="1:70" ht="27" hidden="1" customHeight="1" x14ac:dyDescent="0.3">
      <c r="A356" s="4"/>
      <c r="B356" s="418" t="s">
        <v>171</v>
      </c>
      <c r="C356" s="418"/>
      <c r="D356" s="418"/>
      <c r="E356" s="418"/>
      <c r="F356" s="418"/>
      <c r="G356" s="418"/>
      <c r="H356" s="418"/>
      <c r="I356" s="418"/>
      <c r="J356" s="418"/>
      <c r="K356" s="418"/>
      <c r="L356" s="418"/>
      <c r="M356" s="151">
        <v>860</v>
      </c>
      <c r="N356" s="9">
        <v>0</v>
      </c>
      <c r="O356" s="412"/>
      <c r="P356" s="524"/>
      <c r="Q356" s="524"/>
      <c r="R356" s="524"/>
      <c r="S356" s="524"/>
      <c r="T356" s="524"/>
      <c r="U356" s="524"/>
      <c r="V356" s="223"/>
      <c r="W356" s="223"/>
      <c r="X356" s="245"/>
      <c r="Y356" s="245"/>
      <c r="Z356" s="246"/>
      <c r="AA356" s="245"/>
      <c r="AB356" s="284"/>
      <c r="AC356" s="245"/>
      <c r="AD356" s="284"/>
      <c r="AE356" s="247"/>
      <c r="AF356" s="237"/>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532"/>
    </row>
    <row r="357" spans="1:70" ht="27" hidden="1" customHeight="1" x14ac:dyDescent="0.3">
      <c r="A357" s="4"/>
      <c r="B357" s="418" t="s">
        <v>172</v>
      </c>
      <c r="C357" s="418"/>
      <c r="D357" s="418"/>
      <c r="E357" s="418"/>
      <c r="F357" s="418"/>
      <c r="G357" s="418"/>
      <c r="H357" s="418"/>
      <c r="I357" s="418"/>
      <c r="J357" s="418"/>
      <c r="K357" s="418"/>
      <c r="L357" s="418"/>
      <c r="M357" s="151">
        <v>864</v>
      </c>
      <c r="N357" s="9">
        <v>0</v>
      </c>
      <c r="O357" s="412"/>
      <c r="P357" s="524"/>
      <c r="Q357" s="524"/>
      <c r="R357" s="524"/>
      <c r="S357" s="524"/>
      <c r="T357" s="524"/>
      <c r="U357" s="524"/>
      <c r="V357" s="223"/>
      <c r="W357" s="223"/>
      <c r="X357" s="245"/>
      <c r="Y357" s="245"/>
      <c r="Z357" s="246"/>
      <c r="AA357" s="245"/>
      <c r="AB357" s="284"/>
      <c r="AC357" s="245"/>
      <c r="AD357" s="284"/>
      <c r="AE357" s="247"/>
      <c r="AF357" s="237"/>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532"/>
    </row>
    <row r="358" spans="1:70" ht="27" hidden="1" customHeight="1" x14ac:dyDescent="0.3">
      <c r="A358" s="4"/>
      <c r="B358" s="418" t="s">
        <v>43</v>
      </c>
      <c r="C358" s="418"/>
      <c r="D358" s="418"/>
      <c r="E358" s="418"/>
      <c r="F358" s="418"/>
      <c r="G358" s="418"/>
      <c r="H358" s="418"/>
      <c r="I358" s="418"/>
      <c r="J358" s="418"/>
      <c r="K358" s="418"/>
      <c r="L358" s="418"/>
      <c r="M358" s="151">
        <v>866</v>
      </c>
      <c r="N358" s="9">
        <v>0</v>
      </c>
      <c r="O358" s="412"/>
      <c r="P358" s="524"/>
      <c r="Q358" s="524"/>
      <c r="R358" s="524"/>
      <c r="S358" s="524"/>
      <c r="T358" s="524"/>
      <c r="U358" s="524"/>
      <c r="V358" s="223"/>
      <c r="W358" s="223"/>
      <c r="X358" s="245"/>
      <c r="Y358" s="245"/>
      <c r="Z358" s="246"/>
      <c r="AA358" s="245"/>
      <c r="AB358" s="284"/>
      <c r="AC358" s="245"/>
      <c r="AD358" s="284"/>
      <c r="AE358" s="247"/>
      <c r="AF358" s="237"/>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532"/>
    </row>
    <row r="359" spans="1:70" ht="27" hidden="1" customHeight="1" x14ac:dyDescent="0.3">
      <c r="A359" s="4"/>
      <c r="B359" s="418" t="s">
        <v>173</v>
      </c>
      <c r="C359" s="418"/>
      <c r="D359" s="418"/>
      <c r="E359" s="418"/>
      <c r="F359" s="418"/>
      <c r="G359" s="418"/>
      <c r="H359" s="418"/>
      <c r="I359" s="418"/>
      <c r="J359" s="418"/>
      <c r="K359" s="418"/>
      <c r="L359" s="418"/>
      <c r="M359" s="151">
        <v>868</v>
      </c>
      <c r="N359" s="9">
        <v>0</v>
      </c>
      <c r="O359" s="412"/>
      <c r="P359" s="524"/>
      <c r="Q359" s="524"/>
      <c r="R359" s="524"/>
      <c r="S359" s="524"/>
      <c r="T359" s="524"/>
      <c r="U359" s="524"/>
      <c r="V359" s="223"/>
      <c r="W359" s="223"/>
      <c r="X359" s="245"/>
      <c r="Y359" s="245"/>
      <c r="Z359" s="246"/>
      <c r="AA359" s="245"/>
      <c r="AB359" s="284"/>
      <c r="AC359" s="245"/>
      <c r="AD359" s="284"/>
      <c r="AE359" s="247"/>
      <c r="AF359" s="237"/>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532"/>
    </row>
    <row r="360" spans="1:70" ht="27" hidden="1" customHeight="1" x14ac:dyDescent="0.3">
      <c r="A360" s="4"/>
      <c r="B360" s="418" t="s">
        <v>174</v>
      </c>
      <c r="C360" s="418"/>
      <c r="D360" s="418"/>
      <c r="E360" s="418"/>
      <c r="F360" s="418"/>
      <c r="G360" s="418"/>
      <c r="H360" s="418"/>
      <c r="I360" s="418"/>
      <c r="J360" s="418"/>
      <c r="K360" s="418"/>
      <c r="L360" s="418"/>
      <c r="M360" s="151">
        <v>870</v>
      </c>
      <c r="N360" s="9">
        <v>0</v>
      </c>
      <c r="O360" s="412"/>
      <c r="P360" s="524"/>
      <c r="Q360" s="524"/>
      <c r="R360" s="524"/>
      <c r="S360" s="524"/>
      <c r="T360" s="524"/>
      <c r="U360" s="524"/>
      <c r="V360" s="223"/>
      <c r="W360" s="223"/>
      <c r="X360" s="245"/>
      <c r="Y360" s="245"/>
      <c r="Z360" s="246"/>
      <c r="AA360" s="245"/>
      <c r="AB360" s="284"/>
      <c r="AC360" s="245"/>
      <c r="AD360" s="284"/>
      <c r="AE360" s="247"/>
      <c r="AF360" s="237"/>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532"/>
    </row>
    <row r="361" spans="1:70" ht="27" hidden="1" customHeight="1" x14ac:dyDescent="0.3">
      <c r="A361" s="4"/>
      <c r="B361" s="418" t="s">
        <v>175</v>
      </c>
      <c r="C361" s="418"/>
      <c r="D361" s="418"/>
      <c r="E361" s="418"/>
      <c r="F361" s="418"/>
      <c r="G361" s="418"/>
      <c r="H361" s="418"/>
      <c r="I361" s="418"/>
      <c r="J361" s="418"/>
      <c r="K361" s="418"/>
      <c r="L361" s="418"/>
      <c r="M361" s="151">
        <v>872</v>
      </c>
      <c r="N361" s="9">
        <v>0</v>
      </c>
      <c r="O361" s="412"/>
      <c r="P361" s="524"/>
      <c r="Q361" s="524"/>
      <c r="R361" s="524"/>
      <c r="S361" s="524"/>
      <c r="T361" s="524"/>
      <c r="U361" s="524"/>
      <c r="V361" s="223"/>
      <c r="W361" s="223"/>
      <c r="X361" s="245"/>
      <c r="Y361" s="245"/>
      <c r="Z361" s="246"/>
      <c r="AA361" s="245"/>
      <c r="AB361" s="284"/>
      <c r="AC361" s="245"/>
      <c r="AD361" s="284"/>
      <c r="AE361" s="247"/>
      <c r="AF361" s="237"/>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532"/>
    </row>
    <row r="362" spans="1:70" ht="27" hidden="1" customHeight="1" x14ac:dyDescent="0.3">
      <c r="A362" s="4"/>
      <c r="B362" s="418" t="s">
        <v>176</v>
      </c>
      <c r="C362" s="418"/>
      <c r="D362" s="418"/>
      <c r="E362" s="418"/>
      <c r="F362" s="418"/>
      <c r="G362" s="418"/>
      <c r="H362" s="418"/>
      <c r="I362" s="418"/>
      <c r="J362" s="418"/>
      <c r="K362" s="418"/>
      <c r="L362" s="418"/>
      <c r="M362" s="151">
        <v>874</v>
      </c>
      <c r="N362" s="9">
        <v>0</v>
      </c>
      <c r="O362" s="412"/>
      <c r="P362" s="524"/>
      <c r="Q362" s="524"/>
      <c r="R362" s="524"/>
      <c r="S362" s="524"/>
      <c r="T362" s="524"/>
      <c r="U362" s="524"/>
      <c r="V362" s="223"/>
      <c r="W362" s="223"/>
      <c r="X362" s="245"/>
      <c r="Y362" s="245"/>
      <c r="Z362" s="246"/>
      <c r="AA362" s="245"/>
      <c r="AB362" s="284"/>
      <c r="AC362" s="245"/>
      <c r="AD362" s="284"/>
      <c r="AE362" s="247"/>
      <c r="AF362" s="237"/>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532"/>
    </row>
    <row r="363" spans="1:70" ht="27" hidden="1" customHeight="1" x14ac:dyDescent="0.3">
      <c r="A363" s="4"/>
      <c r="B363" s="418" t="s">
        <v>177</v>
      </c>
      <c r="C363" s="418"/>
      <c r="D363" s="418"/>
      <c r="E363" s="418"/>
      <c r="F363" s="418"/>
      <c r="G363" s="418"/>
      <c r="H363" s="418"/>
      <c r="I363" s="418"/>
      <c r="J363" s="418"/>
      <c r="K363" s="418"/>
      <c r="L363" s="418"/>
      <c r="M363" s="151">
        <v>876</v>
      </c>
      <c r="N363" s="9">
        <v>0</v>
      </c>
      <c r="O363" s="412"/>
      <c r="P363" s="524"/>
      <c r="Q363" s="524"/>
      <c r="R363" s="524"/>
      <c r="S363" s="524"/>
      <c r="T363" s="524"/>
      <c r="U363" s="524"/>
      <c r="V363" s="223"/>
      <c r="W363" s="223"/>
      <c r="X363" s="245"/>
      <c r="Y363" s="245"/>
      <c r="Z363" s="246"/>
      <c r="AA363" s="245"/>
      <c r="AB363" s="284"/>
      <c r="AC363" s="245"/>
      <c r="AD363" s="284"/>
      <c r="AE363" s="247"/>
      <c r="AF363" s="237"/>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532"/>
    </row>
    <row r="364" spans="1:70" ht="27" hidden="1" customHeight="1" x14ac:dyDescent="0.3">
      <c r="A364" s="4"/>
      <c r="B364" s="418" t="s">
        <v>178</v>
      </c>
      <c r="C364" s="418"/>
      <c r="D364" s="418"/>
      <c r="E364" s="418"/>
      <c r="F364" s="418"/>
      <c r="G364" s="418"/>
      <c r="H364" s="418"/>
      <c r="I364" s="418"/>
      <c r="J364" s="418"/>
      <c r="K364" s="418"/>
      <c r="L364" s="418"/>
      <c r="M364" s="151">
        <v>878</v>
      </c>
      <c r="N364" s="9">
        <v>0</v>
      </c>
      <c r="O364" s="412"/>
      <c r="P364" s="524"/>
      <c r="Q364" s="524"/>
      <c r="R364" s="524"/>
      <c r="S364" s="524"/>
      <c r="T364" s="524"/>
      <c r="U364" s="524"/>
      <c r="V364" s="223"/>
      <c r="W364" s="223"/>
      <c r="X364" s="245"/>
      <c r="Y364" s="245"/>
      <c r="Z364" s="246"/>
      <c r="AA364" s="245"/>
      <c r="AB364" s="284"/>
      <c r="AC364" s="245"/>
      <c r="AD364" s="284"/>
      <c r="AE364" s="247"/>
      <c r="AF364" s="237"/>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532"/>
    </row>
    <row r="365" spans="1:70" ht="27" hidden="1" customHeight="1" x14ac:dyDescent="0.3">
      <c r="A365" s="4"/>
      <c r="B365" s="418" t="s">
        <v>179</v>
      </c>
      <c r="C365" s="418"/>
      <c r="D365" s="418"/>
      <c r="E365" s="418"/>
      <c r="F365" s="418"/>
      <c r="G365" s="418"/>
      <c r="H365" s="418"/>
      <c r="I365" s="418"/>
      <c r="J365" s="418"/>
      <c r="K365" s="418"/>
      <c r="L365" s="418"/>
      <c r="M365" s="151">
        <v>880</v>
      </c>
      <c r="N365" s="9">
        <v>0</v>
      </c>
      <c r="O365" s="412"/>
      <c r="P365" s="524"/>
      <c r="Q365" s="524"/>
      <c r="R365" s="524"/>
      <c r="S365" s="524"/>
      <c r="T365" s="524"/>
      <c r="U365" s="524"/>
      <c r="V365" s="223"/>
      <c r="W365" s="223"/>
      <c r="X365" s="245"/>
      <c r="Y365" s="245"/>
      <c r="Z365" s="246"/>
      <c r="AA365" s="245"/>
      <c r="AB365" s="284"/>
      <c r="AC365" s="245"/>
      <c r="AD365" s="284"/>
      <c r="AE365" s="247"/>
      <c r="AF365" s="237"/>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532"/>
    </row>
    <row r="366" spans="1:70" ht="27" hidden="1" customHeight="1" x14ac:dyDescent="0.3">
      <c r="A366" s="4"/>
      <c r="B366" s="418" t="s">
        <v>159</v>
      </c>
      <c r="C366" s="418"/>
      <c r="D366" s="418"/>
      <c r="E366" s="418"/>
      <c r="F366" s="418"/>
      <c r="G366" s="418"/>
      <c r="H366" s="418"/>
      <c r="I366" s="418"/>
      <c r="J366" s="418"/>
      <c r="K366" s="418"/>
      <c r="L366" s="418"/>
      <c r="M366" s="151">
        <v>882</v>
      </c>
      <c r="N366" s="9">
        <v>0</v>
      </c>
      <c r="O366" s="412"/>
      <c r="P366" s="524"/>
      <c r="Q366" s="524"/>
      <c r="R366" s="524"/>
      <c r="S366" s="524"/>
      <c r="T366" s="524"/>
      <c r="U366" s="524"/>
      <c r="V366" s="223"/>
      <c r="W366" s="223"/>
      <c r="X366" s="245"/>
      <c r="Y366" s="245"/>
      <c r="Z366" s="246"/>
      <c r="AA366" s="245"/>
      <c r="AB366" s="284"/>
      <c r="AC366" s="245"/>
      <c r="AD366" s="284"/>
      <c r="AE366" s="247"/>
      <c r="AF366" s="237"/>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532"/>
    </row>
    <row r="367" spans="1:70" ht="27" hidden="1" customHeight="1" x14ac:dyDescent="0.3">
      <c r="A367" s="4"/>
      <c r="B367" s="418" t="s">
        <v>51</v>
      </c>
      <c r="C367" s="418"/>
      <c r="D367" s="418"/>
      <c r="E367" s="418"/>
      <c r="F367" s="418"/>
      <c r="G367" s="418"/>
      <c r="H367" s="418"/>
      <c r="I367" s="418"/>
      <c r="J367" s="418"/>
      <c r="K367" s="418"/>
      <c r="L367" s="418"/>
      <c r="M367" s="151">
        <v>886</v>
      </c>
      <c r="N367" s="9">
        <v>0</v>
      </c>
      <c r="O367" s="412"/>
      <c r="P367" s="524"/>
      <c r="Q367" s="524"/>
      <c r="R367" s="524"/>
      <c r="S367" s="524"/>
      <c r="T367" s="524"/>
      <c r="U367" s="524"/>
      <c r="V367" s="223"/>
      <c r="W367" s="223"/>
      <c r="X367" s="245"/>
      <c r="Y367" s="245"/>
      <c r="Z367" s="246"/>
      <c r="AA367" s="245"/>
      <c r="AB367" s="284"/>
      <c r="AC367" s="245"/>
      <c r="AD367" s="284"/>
      <c r="AE367" s="247"/>
      <c r="AF367" s="237"/>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532"/>
    </row>
    <row r="368" spans="1:70" ht="27" hidden="1" customHeight="1" x14ac:dyDescent="0.3">
      <c r="A368" s="4"/>
      <c r="B368" s="418" t="s">
        <v>294</v>
      </c>
      <c r="C368" s="418"/>
      <c r="D368" s="418"/>
      <c r="E368" s="418"/>
      <c r="F368" s="418"/>
      <c r="G368" s="418"/>
      <c r="H368" s="418"/>
      <c r="I368" s="418"/>
      <c r="J368" s="418"/>
      <c r="K368" s="418"/>
      <c r="L368" s="418"/>
      <c r="M368" s="151">
        <v>888</v>
      </c>
      <c r="N368" s="91">
        <f>Computation!N369</f>
        <v>0</v>
      </c>
      <c r="O368" s="412"/>
      <c r="P368" s="524"/>
      <c r="Q368" s="524"/>
      <c r="R368" s="524"/>
      <c r="S368" s="524"/>
      <c r="T368" s="524"/>
      <c r="U368" s="524"/>
      <c r="V368" s="223"/>
      <c r="W368" s="223"/>
      <c r="X368" s="245"/>
      <c r="Y368" s="245"/>
      <c r="Z368" s="246"/>
      <c r="AA368" s="245"/>
      <c r="AB368" s="284"/>
      <c r="AC368" s="245"/>
      <c r="AD368" s="284"/>
      <c r="AE368" s="247"/>
      <c r="AF368" s="237"/>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532"/>
    </row>
    <row r="369" spans="1:70" ht="27" hidden="1" customHeight="1" x14ac:dyDescent="0.3">
      <c r="A369" s="4"/>
      <c r="B369" s="418" t="s">
        <v>295</v>
      </c>
      <c r="C369" s="418"/>
      <c r="D369" s="418"/>
      <c r="E369" s="418"/>
      <c r="F369" s="418"/>
      <c r="G369" s="418"/>
      <c r="H369" s="418"/>
      <c r="I369" s="418"/>
      <c r="J369" s="418"/>
      <c r="K369" s="418"/>
      <c r="L369" s="418"/>
      <c r="M369" s="151">
        <v>890</v>
      </c>
      <c r="N369" s="91">
        <f>Computation!N370</f>
        <v>0</v>
      </c>
      <c r="O369" s="412"/>
      <c r="P369" s="524"/>
      <c r="Q369" s="524"/>
      <c r="R369" s="524"/>
      <c r="S369" s="524"/>
      <c r="T369" s="524"/>
      <c r="U369" s="524"/>
      <c r="V369" s="223"/>
      <c r="W369" s="223"/>
      <c r="X369" s="245"/>
      <c r="Y369" s="245"/>
      <c r="Z369" s="246"/>
      <c r="AA369" s="245"/>
      <c r="AB369" s="284"/>
      <c r="AC369" s="245"/>
      <c r="AD369" s="284"/>
      <c r="AE369" s="247"/>
      <c r="AF369" s="237"/>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532"/>
    </row>
    <row r="370" spans="1:70" ht="27" hidden="1" customHeight="1" x14ac:dyDescent="0.3">
      <c r="A370" s="4"/>
      <c r="B370" s="523" t="s">
        <v>180</v>
      </c>
      <c r="C370" s="523"/>
      <c r="D370" s="523"/>
      <c r="E370" s="523"/>
      <c r="F370" s="523"/>
      <c r="G370" s="523"/>
      <c r="H370" s="523"/>
      <c r="I370" s="523"/>
      <c r="J370" s="523"/>
      <c r="K370" s="523"/>
      <c r="L370" s="523"/>
      <c r="M370" s="151">
        <v>892</v>
      </c>
      <c r="N370" s="91">
        <f>Computation!N371</f>
        <v>0</v>
      </c>
      <c r="O370" s="412"/>
      <c r="P370" s="524"/>
      <c r="Q370" s="524"/>
      <c r="R370" s="524"/>
      <c r="S370" s="524"/>
      <c r="T370" s="524"/>
      <c r="U370" s="524"/>
      <c r="V370" s="223"/>
      <c r="W370" s="223"/>
      <c r="X370" s="245"/>
      <c r="Y370" s="245"/>
      <c r="Z370" s="246"/>
      <c r="AA370" s="245"/>
      <c r="AB370" s="284"/>
      <c r="AC370" s="245"/>
      <c r="AD370" s="284"/>
      <c r="AE370" s="247"/>
      <c r="AF370" s="237"/>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532"/>
    </row>
    <row r="371" spans="1:70" ht="27" customHeight="1" x14ac:dyDescent="0.3">
      <c r="A371" s="4"/>
      <c r="B371" s="419" t="s">
        <v>198</v>
      </c>
      <c r="C371" s="419"/>
      <c r="D371" s="419"/>
      <c r="E371" s="419"/>
      <c r="F371" s="419"/>
      <c r="G371" s="419"/>
      <c r="H371" s="419"/>
      <c r="I371" s="419"/>
      <c r="J371" s="419"/>
      <c r="K371" s="419"/>
      <c r="L371" s="419"/>
      <c r="M371" s="419"/>
      <c r="N371" s="419"/>
      <c r="O371" s="412"/>
      <c r="P371" s="524"/>
      <c r="Q371" s="524"/>
      <c r="R371" s="524"/>
      <c r="S371" s="524"/>
      <c r="T371" s="524"/>
      <c r="U371" s="524"/>
      <c r="V371" s="223"/>
      <c r="W371" s="223"/>
      <c r="X371" s="245"/>
      <c r="Y371" s="245"/>
      <c r="Z371" s="246"/>
      <c r="AA371" s="245"/>
      <c r="AB371" s="284"/>
      <c r="AC371" s="245"/>
      <c r="AD371" s="284"/>
      <c r="AE371" s="247"/>
      <c r="AF371" s="237"/>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532"/>
    </row>
    <row r="372" spans="1:70" ht="27" customHeight="1" x14ac:dyDescent="0.3">
      <c r="A372" s="4"/>
      <c r="B372" s="536" t="s">
        <v>1146</v>
      </c>
      <c r="C372" s="540">
        <f>IF(G$3=2010,2007,IF(G$3=2011,2008,IF(G$3=2012,2009,IF(G$3=2013,2010,IF(G$3=2014,2011,IF(G$3=2015,2012,IF(G$3=2016,2013,2014)))))))</f>
        <v>2014</v>
      </c>
      <c r="D372" s="511" t="s">
        <v>872</v>
      </c>
      <c r="E372" s="512"/>
      <c r="F372" s="512"/>
      <c r="G372" s="512"/>
      <c r="H372" s="512"/>
      <c r="I372" s="512"/>
      <c r="J372" s="512"/>
      <c r="K372" s="512"/>
      <c r="L372" s="513"/>
      <c r="M372" s="146">
        <v>930</v>
      </c>
      <c r="N372" s="9">
        <v>0</v>
      </c>
      <c r="O372" s="412"/>
      <c r="P372" s="524"/>
      <c r="Q372" s="524"/>
      <c r="R372" s="524"/>
      <c r="S372" s="524"/>
      <c r="T372" s="524"/>
      <c r="U372" s="524"/>
      <c r="V372" s="223"/>
      <c r="W372" s="223"/>
      <c r="X372" s="245"/>
      <c r="Y372" s="245"/>
      <c r="Z372" s="246"/>
      <c r="AA372" s="245"/>
      <c r="AB372" s="284"/>
      <c r="AC372" s="245"/>
      <c r="AD372" s="284"/>
      <c r="AE372" s="247"/>
      <c r="AF372" s="237"/>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532"/>
    </row>
    <row r="373" spans="1:70" ht="27" customHeight="1" x14ac:dyDescent="0.3">
      <c r="A373" s="4"/>
      <c r="B373" s="537"/>
      <c r="C373" s="541"/>
      <c r="D373" s="511" t="s">
        <v>1</v>
      </c>
      <c r="E373" s="512"/>
      <c r="F373" s="512"/>
      <c r="G373" s="512"/>
      <c r="H373" s="512"/>
      <c r="I373" s="512"/>
      <c r="J373" s="512"/>
      <c r="K373" s="512"/>
      <c r="L373" s="513"/>
      <c r="M373" s="146">
        <v>932</v>
      </c>
      <c r="N373" s="9">
        <v>0</v>
      </c>
      <c r="O373" s="412"/>
      <c r="P373" s="524"/>
      <c r="Q373" s="524"/>
      <c r="R373" s="524"/>
      <c r="S373" s="524"/>
      <c r="T373" s="524"/>
      <c r="U373" s="524"/>
      <c r="V373" s="223"/>
      <c r="W373" s="223"/>
      <c r="X373" s="245"/>
      <c r="Y373" s="245"/>
      <c r="Z373" s="246"/>
      <c r="AA373" s="245"/>
      <c r="AB373" s="284"/>
      <c r="AC373" s="245"/>
      <c r="AD373" s="284"/>
      <c r="AE373" s="247"/>
      <c r="AF373" s="237"/>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532"/>
    </row>
    <row r="374" spans="1:70" ht="27" customHeight="1" x14ac:dyDescent="0.3">
      <c r="A374" s="4"/>
      <c r="B374" s="537" t="s">
        <v>1147</v>
      </c>
      <c r="C374" s="540">
        <f>IF(G$3=2010,2008,IF(G$3=2011,2009,IF(G$3=2012,2010,IF(G$3=2013,2011,IF(G$3=2014,2012,IF(G$3=2015,2013,IF(G$3=2016,2014,2015)))))))</f>
        <v>2015</v>
      </c>
      <c r="D374" s="511" t="s">
        <v>872</v>
      </c>
      <c r="E374" s="512"/>
      <c r="F374" s="512"/>
      <c r="G374" s="512"/>
      <c r="H374" s="512"/>
      <c r="I374" s="512"/>
      <c r="J374" s="512"/>
      <c r="K374" s="512"/>
      <c r="L374" s="513"/>
      <c r="M374" s="146">
        <v>934</v>
      </c>
      <c r="N374" s="9">
        <v>0</v>
      </c>
      <c r="O374" s="412"/>
      <c r="P374" s="524"/>
      <c r="Q374" s="524"/>
      <c r="R374" s="524"/>
      <c r="S374" s="524"/>
      <c r="T374" s="524"/>
      <c r="U374" s="524"/>
      <c r="V374" s="223"/>
      <c r="W374" s="223"/>
      <c r="X374" s="245"/>
      <c r="Y374" s="245"/>
      <c r="Z374" s="246"/>
      <c r="AA374" s="245"/>
      <c r="AB374" s="284"/>
      <c r="AC374" s="245"/>
      <c r="AD374" s="284"/>
      <c r="AE374" s="247"/>
      <c r="AF374" s="237"/>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532"/>
    </row>
    <row r="375" spans="1:70" ht="27" customHeight="1" x14ac:dyDescent="0.3">
      <c r="A375" s="4"/>
      <c r="B375" s="537"/>
      <c r="C375" s="541"/>
      <c r="D375" s="511" t="s">
        <v>1</v>
      </c>
      <c r="E375" s="512"/>
      <c r="F375" s="512"/>
      <c r="G375" s="512"/>
      <c r="H375" s="512"/>
      <c r="I375" s="512"/>
      <c r="J375" s="512"/>
      <c r="K375" s="512"/>
      <c r="L375" s="513"/>
      <c r="M375" s="146">
        <v>936</v>
      </c>
      <c r="N375" s="9">
        <v>0</v>
      </c>
      <c r="O375" s="412"/>
      <c r="P375" s="524"/>
      <c r="Q375" s="524"/>
      <c r="R375" s="524"/>
      <c r="S375" s="524"/>
      <c r="T375" s="524"/>
      <c r="U375" s="524"/>
      <c r="V375" s="223"/>
      <c r="W375" s="223"/>
      <c r="X375" s="245"/>
      <c r="Y375" s="245"/>
      <c r="Z375" s="246"/>
      <c r="AA375" s="245"/>
      <c r="AB375" s="284"/>
      <c r="AC375" s="245"/>
      <c r="AD375" s="284"/>
      <c r="AE375" s="247"/>
      <c r="AF375" s="237"/>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532"/>
    </row>
    <row r="376" spans="1:70" ht="27" customHeight="1" x14ac:dyDescent="0.3">
      <c r="A376" s="4"/>
      <c r="B376" s="538" t="s">
        <v>1148</v>
      </c>
      <c r="C376" s="540">
        <f>IF(G$3=2010,2009,IF(G$3=2011,2010,IF(G$3=2012,2011,IF(G$3=2013,2012,IF(G$3=2014,2013,IF(G$3=2015,2014,IF(G$3=2016,2015,2016)))))))</f>
        <v>2016</v>
      </c>
      <c r="D376" s="511" t="s">
        <v>872</v>
      </c>
      <c r="E376" s="512"/>
      <c r="F376" s="512"/>
      <c r="G376" s="512"/>
      <c r="H376" s="512"/>
      <c r="I376" s="512"/>
      <c r="J376" s="512"/>
      <c r="K376" s="512"/>
      <c r="L376" s="513"/>
      <c r="M376" s="146">
        <v>938</v>
      </c>
      <c r="N376" s="9">
        <v>0</v>
      </c>
      <c r="O376" s="412"/>
      <c r="P376" s="524"/>
      <c r="Q376" s="524"/>
      <c r="R376" s="524"/>
      <c r="S376" s="524"/>
      <c r="T376" s="524"/>
      <c r="U376" s="524"/>
      <c r="V376" s="223"/>
      <c r="W376" s="223"/>
      <c r="X376" s="245"/>
      <c r="Y376" s="245"/>
      <c r="Z376" s="246"/>
      <c r="AA376" s="245"/>
      <c r="AB376" s="284"/>
      <c r="AC376" s="245"/>
      <c r="AD376" s="284"/>
      <c r="AE376" s="247"/>
      <c r="AF376" s="237"/>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532"/>
    </row>
    <row r="377" spans="1:70" ht="27" customHeight="1" x14ac:dyDescent="0.3">
      <c r="A377" s="4"/>
      <c r="B377" s="539"/>
      <c r="C377" s="541"/>
      <c r="D377" s="511" t="s">
        <v>1</v>
      </c>
      <c r="E377" s="512"/>
      <c r="F377" s="512"/>
      <c r="G377" s="512"/>
      <c r="H377" s="512"/>
      <c r="I377" s="512"/>
      <c r="J377" s="512"/>
      <c r="K377" s="512"/>
      <c r="L377" s="513"/>
      <c r="M377" s="146">
        <v>940</v>
      </c>
      <c r="N377" s="9">
        <v>0</v>
      </c>
      <c r="O377" s="412"/>
      <c r="P377" s="524"/>
      <c r="Q377" s="524"/>
      <c r="R377" s="524"/>
      <c r="S377" s="524"/>
      <c r="T377" s="524"/>
      <c r="U377" s="524"/>
      <c r="V377" s="223"/>
      <c r="W377" s="223"/>
      <c r="X377" s="245"/>
      <c r="Y377" s="245"/>
      <c r="Z377" s="246"/>
      <c r="AA377" s="245"/>
      <c r="AB377" s="284"/>
      <c r="AC377" s="245"/>
      <c r="AD377" s="284"/>
      <c r="AE377" s="247"/>
      <c r="AF377" s="237"/>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532"/>
    </row>
    <row r="378" spans="1:70" ht="27" customHeight="1" x14ac:dyDescent="0.3">
      <c r="A378" s="4"/>
      <c r="B378" s="418" t="s">
        <v>200</v>
      </c>
      <c r="C378" s="418"/>
      <c r="D378" s="418"/>
      <c r="E378" s="418"/>
      <c r="F378" s="418"/>
      <c r="G378" s="418"/>
      <c r="H378" s="418"/>
      <c r="I378" s="418"/>
      <c r="J378" s="418"/>
      <c r="K378" s="418"/>
      <c r="L378" s="418"/>
      <c r="M378" s="146">
        <v>942</v>
      </c>
      <c r="N378" s="91">
        <f>Computation!N379</f>
        <v>0</v>
      </c>
      <c r="O378" s="412"/>
      <c r="P378" s="524"/>
      <c r="Q378" s="524"/>
      <c r="R378" s="524"/>
      <c r="S378" s="524"/>
      <c r="T378" s="524"/>
      <c r="U378" s="524"/>
      <c r="V378" s="223"/>
      <c r="W378" s="223"/>
      <c r="X378" s="245"/>
      <c r="Y378" s="245"/>
      <c r="Z378" s="246"/>
      <c r="AA378" s="245"/>
      <c r="AB378" s="284"/>
      <c r="AC378" s="245"/>
      <c r="AD378" s="284"/>
      <c r="AE378" s="247"/>
      <c r="AF378" s="237"/>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532"/>
    </row>
    <row r="379" spans="1:70" ht="27" customHeight="1" x14ac:dyDescent="0.3">
      <c r="A379" s="4"/>
      <c r="B379" s="418" t="s">
        <v>199</v>
      </c>
      <c r="C379" s="418"/>
      <c r="D379" s="418"/>
      <c r="E379" s="418"/>
      <c r="F379" s="418"/>
      <c r="G379" s="418"/>
      <c r="H379" s="418"/>
      <c r="I379" s="418"/>
      <c r="J379" s="418"/>
      <c r="K379" s="418"/>
      <c r="L379" s="418"/>
      <c r="M379" s="146">
        <v>944</v>
      </c>
      <c r="N379" s="91">
        <f>Computation!N380</f>
        <v>0</v>
      </c>
      <c r="O379" s="412"/>
      <c r="P379" s="524"/>
      <c r="Q379" s="524"/>
      <c r="R379" s="524"/>
      <c r="S379" s="524"/>
      <c r="T379" s="524"/>
      <c r="U379" s="524"/>
      <c r="V379" s="223"/>
      <c r="W379" s="223"/>
      <c r="X379" s="245"/>
      <c r="Y379" s="245"/>
      <c r="Z379" s="246"/>
      <c r="AA379" s="245"/>
      <c r="AB379" s="284"/>
      <c r="AC379" s="245"/>
      <c r="AD379" s="284"/>
      <c r="AE379" s="247"/>
      <c r="AF379" s="237"/>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532"/>
    </row>
    <row r="380" spans="1:70" ht="27" customHeight="1" x14ac:dyDescent="0.3">
      <c r="A380" s="4"/>
      <c r="B380" s="418" t="s">
        <v>871</v>
      </c>
      <c r="C380" s="418"/>
      <c r="D380" s="418"/>
      <c r="E380" s="418"/>
      <c r="F380" s="418"/>
      <c r="G380" s="418"/>
      <c r="H380" s="418"/>
      <c r="I380" s="418"/>
      <c r="J380" s="418"/>
      <c r="K380" s="418"/>
      <c r="L380" s="418"/>
      <c r="M380" s="146">
        <v>954</v>
      </c>
      <c r="N380" s="9">
        <v>0</v>
      </c>
      <c r="O380" s="412"/>
      <c r="P380" s="524"/>
      <c r="Q380" s="524"/>
      <c r="R380" s="524"/>
      <c r="S380" s="524"/>
      <c r="T380" s="524"/>
      <c r="U380" s="524"/>
      <c r="V380" s="223"/>
      <c r="W380" s="223"/>
      <c r="X380" s="245"/>
      <c r="Y380" s="245"/>
      <c r="Z380" s="246"/>
      <c r="AA380" s="245"/>
      <c r="AB380" s="284"/>
      <c r="AC380" s="245"/>
      <c r="AD380" s="284"/>
      <c r="AE380" s="247"/>
      <c r="AF380" s="237"/>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223"/>
      <c r="BK380" s="223"/>
      <c r="BL380" s="223"/>
      <c r="BM380" s="223"/>
      <c r="BN380" s="223"/>
      <c r="BO380" s="223"/>
      <c r="BP380" s="223"/>
      <c r="BQ380" s="223"/>
      <c r="BR380" s="532"/>
    </row>
    <row r="381" spans="1:70" ht="27" customHeight="1" x14ac:dyDescent="0.3">
      <c r="A381" s="4"/>
      <c r="B381" s="418" t="s">
        <v>890</v>
      </c>
      <c r="C381" s="418"/>
      <c r="D381" s="418"/>
      <c r="E381" s="418"/>
      <c r="F381" s="418"/>
      <c r="G381" s="418"/>
      <c r="H381" s="418"/>
      <c r="I381" s="418"/>
      <c r="J381" s="418"/>
      <c r="K381" s="418"/>
      <c r="L381" s="418"/>
      <c r="M381" s="146">
        <v>956</v>
      </c>
      <c r="N381" s="91">
        <f>Computation!N382</f>
        <v>0</v>
      </c>
      <c r="O381" s="412"/>
      <c r="P381" s="524"/>
      <c r="Q381" s="524"/>
      <c r="R381" s="524"/>
      <c r="S381" s="524"/>
      <c r="T381" s="524"/>
      <c r="U381" s="524"/>
      <c r="V381" s="223"/>
      <c r="W381" s="223"/>
      <c r="X381" s="223"/>
      <c r="Y381" s="223"/>
      <c r="Z381" s="246"/>
      <c r="AA381" s="223"/>
      <c r="AB381" s="284"/>
      <c r="AC381" s="223"/>
      <c r="AD381" s="284"/>
      <c r="AE381" s="247"/>
      <c r="AF381" s="237"/>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223"/>
      <c r="BK381" s="223"/>
      <c r="BL381" s="223"/>
      <c r="BM381" s="223"/>
      <c r="BN381" s="223"/>
      <c r="BO381" s="223"/>
      <c r="BP381" s="223"/>
      <c r="BQ381" s="223"/>
      <c r="BR381" s="532"/>
    </row>
    <row r="382" spans="1:70" ht="27" customHeight="1" x14ac:dyDescent="0.3">
      <c r="A382" s="4"/>
      <c r="B382" s="419" t="s">
        <v>330</v>
      </c>
      <c r="C382" s="419"/>
      <c r="D382" s="419"/>
      <c r="E382" s="419"/>
      <c r="F382" s="419"/>
      <c r="G382" s="419"/>
      <c r="H382" s="419"/>
      <c r="I382" s="419"/>
      <c r="J382" s="419"/>
      <c r="K382" s="419"/>
      <c r="L382" s="419"/>
      <c r="M382" s="419"/>
      <c r="N382" s="419"/>
      <c r="O382" s="412"/>
      <c r="P382" s="524"/>
      <c r="Q382" s="524"/>
      <c r="R382" s="524"/>
      <c r="S382" s="524"/>
      <c r="T382" s="524"/>
      <c r="U382" s="524"/>
      <c r="V382" s="223"/>
      <c r="W382" s="223"/>
      <c r="X382" s="223"/>
      <c r="Y382" s="223"/>
      <c r="Z382" s="246"/>
      <c r="AA382" s="223"/>
      <c r="AB382" s="284"/>
      <c r="AC382" s="223"/>
      <c r="AD382" s="284"/>
      <c r="AE382" s="247"/>
      <c r="AF382" s="237"/>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223"/>
      <c r="BK382" s="223"/>
      <c r="BL382" s="223"/>
      <c r="BM382" s="223"/>
      <c r="BN382" s="223"/>
      <c r="BO382" s="223"/>
      <c r="BP382" s="223"/>
      <c r="BQ382" s="223"/>
      <c r="BR382" s="532"/>
    </row>
    <row r="383" spans="1:70" ht="27" customHeight="1" x14ac:dyDescent="0.3">
      <c r="A383" s="4"/>
      <c r="B383" s="418" t="s">
        <v>317</v>
      </c>
      <c r="C383" s="418"/>
      <c r="D383" s="418"/>
      <c r="E383" s="418"/>
      <c r="F383" s="418"/>
      <c r="G383" s="418"/>
      <c r="H383" s="418"/>
      <c r="I383" s="418"/>
      <c r="J383" s="418"/>
      <c r="K383" s="418"/>
      <c r="L383" s="418"/>
      <c r="M383" s="418"/>
      <c r="N383" s="165">
        <v>0</v>
      </c>
      <c r="O383" s="412"/>
      <c r="P383" s="524"/>
      <c r="Q383" s="524"/>
      <c r="R383" s="524"/>
      <c r="S383" s="524"/>
      <c r="T383" s="524"/>
      <c r="U383" s="524"/>
      <c r="V383" s="223"/>
      <c r="W383" s="223"/>
      <c r="X383" s="223"/>
      <c r="Y383" s="223"/>
      <c r="Z383" s="246"/>
      <c r="AA383" s="223"/>
      <c r="AB383" s="284"/>
      <c r="AC383" s="223"/>
      <c r="AD383" s="284"/>
      <c r="AE383" s="247"/>
      <c r="AF383" s="237"/>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223"/>
      <c r="BK383" s="223"/>
      <c r="BL383" s="223"/>
      <c r="BM383" s="223"/>
      <c r="BN383" s="223"/>
      <c r="BO383" s="223"/>
      <c r="BP383" s="223"/>
      <c r="BQ383" s="223"/>
      <c r="BR383" s="532"/>
    </row>
    <row r="384" spans="1:70" ht="27" customHeight="1" x14ac:dyDescent="0.3">
      <c r="A384" s="4"/>
      <c r="B384" s="418" t="s">
        <v>318</v>
      </c>
      <c r="C384" s="418"/>
      <c r="D384" s="418"/>
      <c r="E384" s="418"/>
      <c r="F384" s="418"/>
      <c r="G384" s="418"/>
      <c r="H384" s="418"/>
      <c r="I384" s="418"/>
      <c r="J384" s="418"/>
      <c r="K384" s="418"/>
      <c r="L384" s="418"/>
      <c r="M384" s="418"/>
      <c r="N384" s="165">
        <v>0</v>
      </c>
      <c r="O384" s="412"/>
      <c r="P384" s="524"/>
      <c r="Q384" s="524"/>
      <c r="R384" s="524"/>
      <c r="S384" s="524"/>
      <c r="T384" s="524"/>
      <c r="U384" s="524"/>
      <c r="V384" s="223"/>
      <c r="W384" s="223"/>
      <c r="X384" s="223"/>
      <c r="Y384" s="223"/>
      <c r="Z384" s="246"/>
      <c r="AA384" s="223"/>
      <c r="AB384" s="284"/>
      <c r="AC384" s="223"/>
      <c r="AD384" s="284"/>
      <c r="AE384" s="247"/>
      <c r="AF384" s="237"/>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3"/>
      <c r="BK384" s="223"/>
      <c r="BL384" s="223"/>
      <c r="BM384" s="223"/>
      <c r="BN384" s="223"/>
      <c r="BO384" s="223"/>
      <c r="BP384" s="223"/>
      <c r="BQ384" s="223"/>
      <c r="BR384" s="532"/>
    </row>
    <row r="385" spans="1:70" ht="27" customHeight="1" x14ac:dyDescent="0.3">
      <c r="A385" s="4"/>
      <c r="B385" s="418" t="s">
        <v>319</v>
      </c>
      <c r="C385" s="418"/>
      <c r="D385" s="418"/>
      <c r="E385" s="418"/>
      <c r="F385" s="418"/>
      <c r="G385" s="418"/>
      <c r="H385" s="418"/>
      <c r="I385" s="418"/>
      <c r="J385" s="418"/>
      <c r="K385" s="418"/>
      <c r="L385" s="418"/>
      <c r="M385" s="418"/>
      <c r="N385" s="91">
        <f>Computation!N386</f>
        <v>0</v>
      </c>
      <c r="O385" s="412"/>
      <c r="P385" s="524"/>
      <c r="Q385" s="524"/>
      <c r="R385" s="524"/>
      <c r="S385" s="524"/>
      <c r="T385" s="524"/>
      <c r="U385" s="524"/>
      <c r="V385" s="223"/>
      <c r="W385" s="223"/>
      <c r="X385" s="223"/>
      <c r="Y385" s="223"/>
      <c r="Z385" s="246"/>
      <c r="AA385" s="223"/>
      <c r="AB385" s="284"/>
      <c r="AC385" s="223"/>
      <c r="AD385" s="284"/>
      <c r="AE385" s="247"/>
      <c r="AF385" s="237"/>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223"/>
      <c r="BK385" s="223"/>
      <c r="BL385" s="223"/>
      <c r="BM385" s="223"/>
      <c r="BN385" s="223"/>
      <c r="BO385" s="223"/>
      <c r="BP385" s="223"/>
      <c r="BQ385" s="223"/>
      <c r="BR385" s="532"/>
    </row>
    <row r="386" spans="1:70" ht="27" customHeight="1" x14ac:dyDescent="0.3">
      <c r="A386" s="4"/>
      <c r="B386" s="418" t="s">
        <v>320</v>
      </c>
      <c r="C386" s="418"/>
      <c r="D386" s="418"/>
      <c r="E386" s="418"/>
      <c r="F386" s="418"/>
      <c r="G386" s="418"/>
      <c r="H386" s="418"/>
      <c r="I386" s="418"/>
      <c r="J386" s="418"/>
      <c r="K386" s="418"/>
      <c r="L386" s="418"/>
      <c r="M386" s="418"/>
      <c r="N386" s="91">
        <f>Computation!N387</f>
        <v>0</v>
      </c>
      <c r="O386" s="412"/>
      <c r="P386" s="524"/>
      <c r="Q386" s="524"/>
      <c r="R386" s="524"/>
      <c r="S386" s="524"/>
      <c r="T386" s="524"/>
      <c r="U386" s="524"/>
      <c r="V386" s="223"/>
      <c r="W386" s="223"/>
      <c r="X386" s="223"/>
      <c r="Y386" s="223"/>
      <c r="Z386" s="246"/>
      <c r="AA386" s="223"/>
      <c r="AB386" s="284"/>
      <c r="AC386" s="223"/>
      <c r="AD386" s="284"/>
      <c r="AE386" s="247"/>
      <c r="AF386" s="237"/>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223"/>
      <c r="BK386" s="223"/>
      <c r="BL386" s="223"/>
      <c r="BM386" s="223"/>
      <c r="BN386" s="223"/>
      <c r="BO386" s="223"/>
      <c r="BP386" s="223"/>
      <c r="BQ386" s="223"/>
      <c r="BR386" s="532"/>
    </row>
    <row r="387" spans="1:70" ht="27" customHeight="1" x14ac:dyDescent="0.3">
      <c r="A387" s="4"/>
      <c r="B387" s="418" t="s">
        <v>321</v>
      </c>
      <c r="C387" s="418"/>
      <c r="D387" s="418"/>
      <c r="E387" s="418"/>
      <c r="F387" s="418"/>
      <c r="G387" s="418"/>
      <c r="H387" s="418"/>
      <c r="I387" s="418"/>
      <c r="J387" s="418"/>
      <c r="K387" s="418"/>
      <c r="L387" s="418"/>
      <c r="M387" s="418"/>
      <c r="N387" s="165">
        <v>0</v>
      </c>
      <c r="O387" s="412"/>
      <c r="P387" s="524"/>
      <c r="Q387" s="524"/>
      <c r="R387" s="524"/>
      <c r="S387" s="524"/>
      <c r="T387" s="524"/>
      <c r="U387" s="524"/>
      <c r="V387" s="223"/>
      <c r="W387" s="223"/>
      <c r="X387" s="223"/>
      <c r="Y387" s="223"/>
      <c r="Z387" s="246"/>
      <c r="AA387" s="223"/>
      <c r="AB387" s="284"/>
      <c r="AC387" s="223"/>
      <c r="AD387" s="284"/>
      <c r="AE387" s="247"/>
      <c r="AF387" s="237"/>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223"/>
      <c r="BK387" s="223"/>
      <c r="BL387" s="223"/>
      <c r="BM387" s="223"/>
      <c r="BN387" s="223"/>
      <c r="BO387" s="223"/>
      <c r="BP387" s="223"/>
      <c r="BQ387" s="223"/>
      <c r="BR387" s="532"/>
    </row>
    <row r="388" spans="1:70" ht="27" customHeight="1" x14ac:dyDescent="0.3">
      <c r="A388" s="4"/>
      <c r="B388" s="418" t="s">
        <v>322</v>
      </c>
      <c r="C388" s="418"/>
      <c r="D388" s="418"/>
      <c r="E388" s="418"/>
      <c r="F388" s="418"/>
      <c r="G388" s="418"/>
      <c r="H388" s="418"/>
      <c r="I388" s="418"/>
      <c r="J388" s="418"/>
      <c r="K388" s="418"/>
      <c r="L388" s="418"/>
      <c r="M388" s="418"/>
      <c r="N388" s="165">
        <v>0</v>
      </c>
      <c r="O388" s="412"/>
      <c r="P388" s="524"/>
      <c r="Q388" s="524"/>
      <c r="R388" s="524"/>
      <c r="S388" s="524"/>
      <c r="T388" s="524"/>
      <c r="U388" s="524"/>
      <c r="V388" s="223"/>
      <c r="W388" s="223"/>
      <c r="X388" s="223"/>
      <c r="Y388" s="223"/>
      <c r="Z388" s="246"/>
      <c r="AA388" s="223"/>
      <c r="AB388" s="284"/>
      <c r="AC388" s="223"/>
      <c r="AD388" s="284"/>
      <c r="AE388" s="247"/>
      <c r="AF388" s="237"/>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223"/>
      <c r="BK388" s="223"/>
      <c r="BL388" s="223"/>
      <c r="BM388" s="223"/>
      <c r="BN388" s="223"/>
      <c r="BO388" s="223"/>
      <c r="BP388" s="223"/>
      <c r="BQ388" s="223"/>
      <c r="BR388" s="532"/>
    </row>
    <row r="389" spans="1:70" ht="27" customHeight="1" x14ac:dyDescent="0.3">
      <c r="A389" s="4"/>
      <c r="B389" s="418" t="s">
        <v>323</v>
      </c>
      <c r="C389" s="418"/>
      <c r="D389" s="418"/>
      <c r="E389" s="418"/>
      <c r="F389" s="418"/>
      <c r="G389" s="418"/>
      <c r="H389" s="418"/>
      <c r="I389" s="418"/>
      <c r="J389" s="418"/>
      <c r="K389" s="418"/>
      <c r="L389" s="418"/>
      <c r="M389" s="418"/>
      <c r="N389" s="166">
        <f>Computation!N390</f>
        <v>0</v>
      </c>
      <c r="O389" s="412"/>
      <c r="P389" s="524"/>
      <c r="Q389" s="524"/>
      <c r="R389" s="524"/>
      <c r="S389" s="524"/>
      <c r="T389" s="524"/>
      <c r="U389" s="524"/>
      <c r="V389" s="223"/>
      <c r="W389" s="223"/>
      <c r="X389" s="223"/>
      <c r="Y389" s="223"/>
      <c r="Z389" s="246"/>
      <c r="AA389" s="223"/>
      <c r="AB389" s="284"/>
      <c r="AC389" s="223"/>
      <c r="AD389" s="284"/>
      <c r="AE389" s="247"/>
      <c r="AF389" s="237"/>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223"/>
      <c r="BK389" s="223"/>
      <c r="BL389" s="223"/>
      <c r="BM389" s="223"/>
      <c r="BN389" s="223"/>
      <c r="BO389" s="223"/>
      <c r="BP389" s="223"/>
      <c r="BQ389" s="223"/>
      <c r="BR389" s="532"/>
    </row>
    <row r="390" spans="1:70" ht="27" customHeight="1" x14ac:dyDescent="0.3">
      <c r="A390" s="4"/>
      <c r="B390" s="418" t="s">
        <v>324</v>
      </c>
      <c r="C390" s="418"/>
      <c r="D390" s="418"/>
      <c r="E390" s="418"/>
      <c r="F390" s="418"/>
      <c r="G390" s="418"/>
      <c r="H390" s="418"/>
      <c r="I390" s="418"/>
      <c r="J390" s="418"/>
      <c r="K390" s="418"/>
      <c r="L390" s="418"/>
      <c r="M390" s="418"/>
      <c r="N390" s="91">
        <f>Computation!N391</f>
        <v>0</v>
      </c>
      <c r="O390" s="412"/>
      <c r="P390" s="524"/>
      <c r="Q390" s="524"/>
      <c r="R390" s="524"/>
      <c r="S390" s="524"/>
      <c r="T390" s="524"/>
      <c r="U390" s="524"/>
      <c r="V390" s="223"/>
      <c r="W390" s="223"/>
      <c r="X390" s="223"/>
      <c r="Y390" s="223"/>
      <c r="Z390" s="246"/>
      <c r="AA390" s="223"/>
      <c r="AB390" s="284"/>
      <c r="AC390" s="223"/>
      <c r="AD390" s="284"/>
      <c r="AE390" s="247"/>
      <c r="AF390" s="237"/>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223"/>
      <c r="BK390" s="223"/>
      <c r="BL390" s="223"/>
      <c r="BM390" s="223"/>
      <c r="BN390" s="223"/>
      <c r="BO390" s="223"/>
      <c r="BP390" s="223"/>
      <c r="BQ390" s="223"/>
      <c r="BR390" s="532"/>
    </row>
    <row r="391" spans="1:70" ht="27" customHeight="1" x14ac:dyDescent="0.3">
      <c r="A391" s="4"/>
      <c r="B391" s="418" t="s">
        <v>325</v>
      </c>
      <c r="C391" s="418"/>
      <c r="D391" s="418"/>
      <c r="E391" s="418"/>
      <c r="F391" s="418"/>
      <c r="G391" s="418"/>
      <c r="H391" s="418"/>
      <c r="I391" s="418"/>
      <c r="J391" s="418"/>
      <c r="K391" s="418"/>
      <c r="L391" s="418"/>
      <c r="M391" s="145">
        <v>960</v>
      </c>
      <c r="N391" s="91">
        <f>Computation!N392</f>
        <v>0</v>
      </c>
      <c r="O391" s="412"/>
      <c r="P391" s="524"/>
      <c r="Q391" s="524"/>
      <c r="R391" s="524"/>
      <c r="S391" s="524"/>
      <c r="T391" s="524"/>
      <c r="U391" s="524"/>
      <c r="V391" s="223"/>
      <c r="W391" s="223"/>
      <c r="X391" s="223"/>
      <c r="Y391" s="223"/>
      <c r="Z391" s="246"/>
      <c r="AA391" s="223"/>
      <c r="AB391" s="284"/>
      <c r="AC391" s="223"/>
      <c r="AD391" s="284"/>
      <c r="AE391" s="247"/>
      <c r="AF391" s="237"/>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223"/>
      <c r="BK391" s="223"/>
      <c r="BL391" s="223"/>
      <c r="BM391" s="223"/>
      <c r="BN391" s="223"/>
      <c r="BO391" s="223"/>
      <c r="BP391" s="223"/>
      <c r="BQ391" s="223"/>
      <c r="BR391" s="532"/>
    </row>
    <row r="392" spans="1:70" ht="27" customHeight="1" x14ac:dyDescent="0.3">
      <c r="A392" s="4"/>
      <c r="B392" s="418" t="s">
        <v>326</v>
      </c>
      <c r="C392" s="418"/>
      <c r="D392" s="418"/>
      <c r="E392" s="418"/>
      <c r="F392" s="418"/>
      <c r="G392" s="418"/>
      <c r="H392" s="418"/>
      <c r="I392" s="418"/>
      <c r="J392" s="418"/>
      <c r="K392" s="418"/>
      <c r="L392" s="418"/>
      <c r="M392" s="145">
        <v>962</v>
      </c>
      <c r="N392" s="91">
        <f>Computation!N393</f>
        <v>0</v>
      </c>
      <c r="O392" s="412"/>
      <c r="P392" s="524"/>
      <c r="Q392" s="524"/>
      <c r="R392" s="524"/>
      <c r="S392" s="524"/>
      <c r="T392" s="524"/>
      <c r="U392" s="524"/>
      <c r="V392" s="223"/>
      <c r="W392" s="223"/>
      <c r="X392" s="223"/>
      <c r="Y392" s="223"/>
      <c r="Z392" s="246"/>
      <c r="AA392" s="223"/>
      <c r="AB392" s="284"/>
      <c r="AC392" s="223"/>
      <c r="AD392" s="284"/>
      <c r="AE392" s="247"/>
      <c r="AF392" s="237"/>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223"/>
      <c r="BK392" s="223"/>
      <c r="BL392" s="223"/>
      <c r="BM392" s="223"/>
      <c r="BN392" s="223"/>
      <c r="BO392" s="223"/>
      <c r="BP392" s="223"/>
      <c r="BQ392" s="223"/>
      <c r="BR392" s="532"/>
    </row>
    <row r="393" spans="1:70" ht="27" customHeight="1" x14ac:dyDescent="0.3">
      <c r="A393" s="4"/>
      <c r="B393" s="418" t="s">
        <v>327</v>
      </c>
      <c r="C393" s="418"/>
      <c r="D393" s="418"/>
      <c r="E393" s="418"/>
      <c r="F393" s="418"/>
      <c r="G393" s="418"/>
      <c r="H393" s="418"/>
      <c r="I393" s="418"/>
      <c r="J393" s="418"/>
      <c r="K393" s="418"/>
      <c r="L393" s="418"/>
      <c r="M393" s="145">
        <v>964</v>
      </c>
      <c r="N393" s="91">
        <f>Computation!N394</f>
        <v>0</v>
      </c>
      <c r="O393" s="412"/>
      <c r="P393" s="524"/>
      <c r="Q393" s="524"/>
      <c r="R393" s="524"/>
      <c r="S393" s="524"/>
      <c r="T393" s="524"/>
      <c r="U393" s="524"/>
      <c r="V393" s="223"/>
      <c r="W393" s="223"/>
      <c r="X393" s="223"/>
      <c r="Y393" s="223"/>
      <c r="Z393" s="246"/>
      <c r="AA393" s="223"/>
      <c r="AB393" s="284"/>
      <c r="AC393" s="223"/>
      <c r="AD393" s="284"/>
      <c r="AE393" s="247"/>
      <c r="AF393" s="237"/>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223"/>
      <c r="BK393" s="223"/>
      <c r="BL393" s="223"/>
      <c r="BM393" s="223"/>
      <c r="BN393" s="223"/>
      <c r="BO393" s="223"/>
      <c r="BP393" s="223"/>
      <c r="BQ393" s="223"/>
      <c r="BR393" s="532"/>
    </row>
    <row r="394" spans="1:70" ht="27" customHeight="1" x14ac:dyDescent="0.3">
      <c r="A394" s="4"/>
      <c r="B394" s="419" t="s">
        <v>328</v>
      </c>
      <c r="C394" s="419"/>
      <c r="D394" s="419"/>
      <c r="E394" s="419"/>
      <c r="F394" s="419"/>
      <c r="G394" s="419"/>
      <c r="H394" s="419"/>
      <c r="I394" s="419"/>
      <c r="J394" s="419"/>
      <c r="K394" s="419"/>
      <c r="L394" s="419"/>
      <c r="M394" s="419"/>
      <c r="N394" s="419"/>
      <c r="O394" s="412"/>
      <c r="P394" s="524"/>
      <c r="Q394" s="524"/>
      <c r="R394" s="524"/>
      <c r="S394" s="524"/>
      <c r="T394" s="524"/>
      <c r="U394" s="524"/>
      <c r="V394" s="223"/>
      <c r="W394" s="223"/>
      <c r="X394" s="223"/>
      <c r="Y394" s="223"/>
      <c r="Z394" s="246"/>
      <c r="AA394" s="223"/>
      <c r="AB394" s="284"/>
      <c r="AC394" s="223"/>
      <c r="AD394" s="284"/>
      <c r="AE394" s="247"/>
      <c r="AF394" s="237"/>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223"/>
      <c r="BK394" s="223"/>
      <c r="BL394" s="223"/>
      <c r="BM394" s="223"/>
      <c r="BN394" s="223"/>
      <c r="BO394" s="223"/>
      <c r="BP394" s="223"/>
      <c r="BQ394" s="223"/>
      <c r="BR394" s="532"/>
    </row>
    <row r="395" spans="1:70" ht="27" customHeight="1" x14ac:dyDescent="0.3">
      <c r="A395" s="4"/>
      <c r="B395" s="418" t="s">
        <v>317</v>
      </c>
      <c r="C395" s="418"/>
      <c r="D395" s="418"/>
      <c r="E395" s="418"/>
      <c r="F395" s="418"/>
      <c r="G395" s="418"/>
      <c r="H395" s="418"/>
      <c r="I395" s="418"/>
      <c r="J395" s="418"/>
      <c r="K395" s="418"/>
      <c r="L395" s="418"/>
      <c r="M395" s="418"/>
      <c r="N395" s="165">
        <v>0</v>
      </c>
      <c r="O395" s="412"/>
      <c r="P395" s="524"/>
      <c r="Q395" s="524"/>
      <c r="R395" s="524"/>
      <c r="S395" s="524"/>
      <c r="T395" s="524"/>
      <c r="U395" s="524"/>
      <c r="V395" s="223"/>
      <c r="W395" s="223"/>
      <c r="X395" s="223"/>
      <c r="Y395" s="223"/>
      <c r="Z395" s="246"/>
      <c r="AA395" s="223"/>
      <c r="AB395" s="284"/>
      <c r="AC395" s="223"/>
      <c r="AD395" s="284"/>
      <c r="AE395" s="247"/>
      <c r="AF395" s="237"/>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532"/>
    </row>
    <row r="396" spans="1:70" ht="27" customHeight="1" x14ac:dyDescent="0.3">
      <c r="A396" s="4"/>
      <c r="B396" s="418" t="s">
        <v>318</v>
      </c>
      <c r="C396" s="418"/>
      <c r="D396" s="418"/>
      <c r="E396" s="418"/>
      <c r="F396" s="418"/>
      <c r="G396" s="418"/>
      <c r="H396" s="418"/>
      <c r="I396" s="418"/>
      <c r="J396" s="418"/>
      <c r="K396" s="418"/>
      <c r="L396" s="418"/>
      <c r="M396" s="418"/>
      <c r="N396" s="165">
        <v>0</v>
      </c>
      <c r="O396" s="412"/>
      <c r="P396" s="524"/>
      <c r="Q396" s="524"/>
      <c r="R396" s="524"/>
      <c r="S396" s="524"/>
      <c r="T396" s="524"/>
      <c r="U396" s="524"/>
      <c r="V396" s="223"/>
      <c r="W396" s="223"/>
      <c r="X396" s="223"/>
      <c r="Y396" s="223"/>
      <c r="Z396" s="246"/>
      <c r="AA396" s="223"/>
      <c r="AB396" s="284"/>
      <c r="AC396" s="223"/>
      <c r="AD396" s="284"/>
      <c r="AE396" s="247"/>
      <c r="AF396" s="237"/>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532"/>
    </row>
    <row r="397" spans="1:70" ht="27" customHeight="1" x14ac:dyDescent="0.3">
      <c r="A397" s="4"/>
      <c r="B397" s="418" t="s">
        <v>319</v>
      </c>
      <c r="C397" s="418"/>
      <c r="D397" s="418"/>
      <c r="E397" s="418"/>
      <c r="F397" s="418"/>
      <c r="G397" s="418"/>
      <c r="H397" s="418"/>
      <c r="I397" s="418"/>
      <c r="J397" s="418"/>
      <c r="K397" s="418"/>
      <c r="L397" s="418"/>
      <c r="M397" s="418"/>
      <c r="N397" s="91">
        <f>Computation!N398</f>
        <v>0</v>
      </c>
      <c r="O397" s="412"/>
      <c r="P397" s="524"/>
      <c r="Q397" s="524"/>
      <c r="R397" s="524"/>
      <c r="S397" s="524"/>
      <c r="T397" s="524"/>
      <c r="U397" s="524"/>
      <c r="V397" s="223"/>
      <c r="W397" s="223"/>
      <c r="X397" s="223"/>
      <c r="Y397" s="223"/>
      <c r="Z397" s="246"/>
      <c r="AA397" s="223"/>
      <c r="AB397" s="284"/>
      <c r="AC397" s="223"/>
      <c r="AD397" s="284"/>
      <c r="AE397" s="247"/>
      <c r="AF397" s="237"/>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532"/>
    </row>
    <row r="398" spans="1:70" ht="27" customHeight="1" x14ac:dyDescent="0.3">
      <c r="A398" s="7"/>
      <c r="B398" s="418" t="s">
        <v>320</v>
      </c>
      <c r="C398" s="418"/>
      <c r="D398" s="418"/>
      <c r="E398" s="418"/>
      <c r="F398" s="418"/>
      <c r="G398" s="418"/>
      <c r="H398" s="418"/>
      <c r="I398" s="418"/>
      <c r="J398" s="418"/>
      <c r="K398" s="418"/>
      <c r="L398" s="418"/>
      <c r="M398" s="418"/>
      <c r="N398" s="91">
        <f>Computation!N399</f>
        <v>0</v>
      </c>
      <c r="O398" s="412"/>
      <c r="P398" s="524"/>
      <c r="Q398" s="524"/>
      <c r="R398" s="524"/>
      <c r="S398" s="524"/>
      <c r="T398" s="524"/>
      <c r="U398" s="524"/>
      <c r="V398" s="223"/>
      <c r="W398" s="223"/>
      <c r="X398" s="223"/>
      <c r="Y398" s="223"/>
      <c r="Z398" s="246"/>
      <c r="AA398" s="223"/>
      <c r="AB398" s="284"/>
      <c r="AC398" s="223"/>
      <c r="AD398" s="284"/>
      <c r="AE398" s="247"/>
      <c r="AF398" s="237"/>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532"/>
    </row>
    <row r="399" spans="1:70" ht="27" customHeight="1" x14ac:dyDescent="0.3">
      <c r="A399" s="4"/>
      <c r="B399" s="418" t="s">
        <v>321</v>
      </c>
      <c r="C399" s="418"/>
      <c r="D399" s="418"/>
      <c r="E399" s="418"/>
      <c r="F399" s="418"/>
      <c r="G399" s="418"/>
      <c r="H399" s="418"/>
      <c r="I399" s="418"/>
      <c r="J399" s="418"/>
      <c r="K399" s="418"/>
      <c r="L399" s="418"/>
      <c r="M399" s="418"/>
      <c r="N399" s="165">
        <v>0</v>
      </c>
      <c r="O399" s="412"/>
      <c r="P399" s="524"/>
      <c r="Q399" s="524"/>
      <c r="R399" s="524"/>
      <c r="S399" s="524"/>
      <c r="T399" s="524"/>
      <c r="U399" s="524"/>
      <c r="V399" s="223"/>
      <c r="W399" s="223"/>
      <c r="X399" s="223"/>
      <c r="Y399" s="223"/>
      <c r="Z399" s="246"/>
      <c r="AA399" s="223"/>
      <c r="AB399" s="284"/>
      <c r="AC399" s="223"/>
      <c r="AD399" s="284"/>
      <c r="AE399" s="247"/>
      <c r="AF399" s="237"/>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223"/>
      <c r="BK399" s="223"/>
      <c r="BL399" s="223"/>
      <c r="BM399" s="223"/>
      <c r="BN399" s="223"/>
      <c r="BO399" s="223"/>
      <c r="BP399" s="223"/>
      <c r="BQ399" s="223"/>
      <c r="BR399" s="532"/>
    </row>
    <row r="400" spans="1:70" ht="27" customHeight="1" x14ac:dyDescent="0.3">
      <c r="A400" s="4"/>
      <c r="B400" s="418" t="s">
        <v>322</v>
      </c>
      <c r="C400" s="418"/>
      <c r="D400" s="418"/>
      <c r="E400" s="418"/>
      <c r="F400" s="418"/>
      <c r="G400" s="418"/>
      <c r="H400" s="418"/>
      <c r="I400" s="418"/>
      <c r="J400" s="418"/>
      <c r="K400" s="418"/>
      <c r="L400" s="418"/>
      <c r="M400" s="418"/>
      <c r="N400" s="165">
        <v>0</v>
      </c>
      <c r="O400" s="412"/>
      <c r="P400" s="524"/>
      <c r="Q400" s="524"/>
      <c r="R400" s="524"/>
      <c r="S400" s="524"/>
      <c r="T400" s="524"/>
      <c r="U400" s="524"/>
      <c r="V400" s="223"/>
      <c r="W400" s="223"/>
      <c r="X400" s="223"/>
      <c r="Y400" s="223"/>
      <c r="Z400" s="246"/>
      <c r="AA400" s="223"/>
      <c r="AB400" s="284"/>
      <c r="AC400" s="223"/>
      <c r="AD400" s="284"/>
      <c r="AE400" s="247"/>
      <c r="AF400" s="237"/>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223"/>
      <c r="BK400" s="223"/>
      <c r="BL400" s="223"/>
      <c r="BM400" s="223"/>
      <c r="BN400" s="223"/>
      <c r="BO400" s="223"/>
      <c r="BP400" s="223"/>
      <c r="BQ400" s="223"/>
      <c r="BR400" s="532"/>
    </row>
    <row r="401" spans="1:70" ht="27" customHeight="1" x14ac:dyDescent="0.3">
      <c r="A401" s="4"/>
      <c r="B401" s="418" t="s">
        <v>329</v>
      </c>
      <c r="C401" s="418"/>
      <c r="D401" s="418"/>
      <c r="E401" s="418"/>
      <c r="F401" s="418"/>
      <c r="G401" s="418"/>
      <c r="H401" s="418"/>
      <c r="I401" s="418"/>
      <c r="J401" s="418"/>
      <c r="K401" s="418"/>
      <c r="L401" s="418"/>
      <c r="M401" s="418"/>
      <c r="N401" s="91">
        <f>Computation!N402</f>
        <v>0</v>
      </c>
      <c r="O401" s="412"/>
      <c r="P401" s="524"/>
      <c r="Q401" s="524"/>
      <c r="R401" s="524"/>
      <c r="S401" s="524"/>
      <c r="T401" s="524"/>
      <c r="U401" s="524"/>
      <c r="V401" s="223"/>
      <c r="W401" s="223"/>
      <c r="X401" s="223"/>
      <c r="Y401" s="223"/>
      <c r="Z401" s="246"/>
      <c r="AA401" s="223"/>
      <c r="AB401" s="284"/>
      <c r="AC401" s="223"/>
      <c r="AD401" s="284"/>
      <c r="AE401" s="247"/>
      <c r="AF401" s="237"/>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223"/>
      <c r="BK401" s="223"/>
      <c r="BL401" s="223"/>
      <c r="BM401" s="223"/>
      <c r="BN401" s="223"/>
      <c r="BO401" s="223"/>
      <c r="BP401" s="223"/>
      <c r="BQ401" s="223"/>
      <c r="BR401" s="532"/>
    </row>
    <row r="402" spans="1:70" ht="27" customHeight="1" x14ac:dyDescent="0.3">
      <c r="A402" s="4"/>
      <c r="B402" s="418" t="s">
        <v>324</v>
      </c>
      <c r="C402" s="418"/>
      <c r="D402" s="418"/>
      <c r="E402" s="418"/>
      <c r="F402" s="418"/>
      <c r="G402" s="418"/>
      <c r="H402" s="418"/>
      <c r="I402" s="418"/>
      <c r="J402" s="418"/>
      <c r="K402" s="418"/>
      <c r="L402" s="418"/>
      <c r="M402" s="418"/>
      <c r="N402" s="91">
        <f>Computation!N403</f>
        <v>0</v>
      </c>
      <c r="O402" s="412"/>
      <c r="P402" s="524"/>
      <c r="Q402" s="524"/>
      <c r="R402" s="524"/>
      <c r="S402" s="524"/>
      <c r="T402" s="524"/>
      <c r="U402" s="524"/>
      <c r="V402" s="223"/>
      <c r="W402" s="223"/>
      <c r="X402" s="223"/>
      <c r="Y402" s="223"/>
      <c r="Z402" s="246"/>
      <c r="AA402" s="223"/>
      <c r="AB402" s="284"/>
      <c r="AC402" s="223"/>
      <c r="AD402" s="284"/>
      <c r="AE402" s="247"/>
      <c r="AF402" s="237"/>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532"/>
    </row>
    <row r="403" spans="1:70" ht="27" customHeight="1" x14ac:dyDescent="0.3">
      <c r="A403" s="4"/>
      <c r="B403" s="418" t="s">
        <v>325</v>
      </c>
      <c r="C403" s="418"/>
      <c r="D403" s="418"/>
      <c r="E403" s="418"/>
      <c r="F403" s="418"/>
      <c r="G403" s="418"/>
      <c r="H403" s="418"/>
      <c r="I403" s="418"/>
      <c r="J403" s="418"/>
      <c r="K403" s="418"/>
      <c r="L403" s="418"/>
      <c r="M403" s="145">
        <v>970</v>
      </c>
      <c r="N403" s="91">
        <f>Computation!N404</f>
        <v>0</v>
      </c>
      <c r="O403" s="412"/>
      <c r="P403" s="524"/>
      <c r="Q403" s="524"/>
      <c r="R403" s="524"/>
      <c r="S403" s="524"/>
      <c r="T403" s="524"/>
      <c r="U403" s="524"/>
      <c r="V403" s="223"/>
      <c r="W403" s="223"/>
      <c r="X403" s="223"/>
      <c r="Y403" s="223"/>
      <c r="Z403" s="246"/>
      <c r="AA403" s="223"/>
      <c r="AB403" s="284"/>
      <c r="AC403" s="223"/>
      <c r="AD403" s="284"/>
      <c r="AE403" s="247"/>
      <c r="AF403" s="237"/>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223"/>
      <c r="BK403" s="223"/>
      <c r="BL403" s="223"/>
      <c r="BM403" s="223"/>
      <c r="BN403" s="223"/>
      <c r="BO403" s="223"/>
      <c r="BP403" s="223"/>
      <c r="BQ403" s="223"/>
      <c r="BR403" s="532"/>
    </row>
    <row r="404" spans="1:70" ht="27" customHeight="1" x14ac:dyDescent="0.3">
      <c r="A404" s="4"/>
      <c r="B404" s="418" t="s">
        <v>326</v>
      </c>
      <c r="C404" s="418"/>
      <c r="D404" s="418"/>
      <c r="E404" s="418"/>
      <c r="F404" s="418"/>
      <c r="G404" s="418"/>
      <c r="H404" s="418"/>
      <c r="I404" s="418"/>
      <c r="J404" s="418"/>
      <c r="K404" s="418"/>
      <c r="L404" s="418"/>
      <c r="M404" s="145">
        <v>972</v>
      </c>
      <c r="N404" s="91">
        <f>Computation!N405</f>
        <v>0</v>
      </c>
      <c r="O404" s="412"/>
      <c r="P404" s="524"/>
      <c r="Q404" s="524"/>
      <c r="R404" s="524"/>
      <c r="S404" s="524"/>
      <c r="T404" s="524"/>
      <c r="U404" s="524"/>
      <c r="V404" s="223"/>
      <c r="W404" s="223"/>
      <c r="X404" s="223"/>
      <c r="Y404" s="223"/>
      <c r="Z404" s="246"/>
      <c r="AA404" s="223"/>
      <c r="AB404" s="284"/>
      <c r="AC404" s="223"/>
      <c r="AD404" s="284"/>
      <c r="AE404" s="247"/>
      <c r="AF404" s="237"/>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223"/>
      <c r="BK404" s="223"/>
      <c r="BL404" s="223"/>
      <c r="BM404" s="223"/>
      <c r="BN404" s="223"/>
      <c r="BO404" s="223"/>
      <c r="BP404" s="223"/>
      <c r="BQ404" s="223"/>
      <c r="BR404" s="532"/>
    </row>
    <row r="405" spans="1:70" ht="27" customHeight="1" x14ac:dyDescent="0.3">
      <c r="A405" s="4"/>
      <c r="B405" s="418" t="s">
        <v>327</v>
      </c>
      <c r="C405" s="418"/>
      <c r="D405" s="418"/>
      <c r="E405" s="418"/>
      <c r="F405" s="418"/>
      <c r="G405" s="418"/>
      <c r="H405" s="418"/>
      <c r="I405" s="418"/>
      <c r="J405" s="418"/>
      <c r="K405" s="418"/>
      <c r="L405" s="418"/>
      <c r="M405" s="145">
        <v>974</v>
      </c>
      <c r="N405" s="91">
        <f>Computation!N406</f>
        <v>0</v>
      </c>
      <c r="O405" s="412"/>
      <c r="P405" s="524"/>
      <c r="Q405" s="524"/>
      <c r="R405" s="524"/>
      <c r="S405" s="524"/>
      <c r="T405" s="524"/>
      <c r="U405" s="524"/>
      <c r="V405" s="223"/>
      <c r="W405" s="223"/>
      <c r="X405" s="223"/>
      <c r="Y405" s="223"/>
      <c r="Z405" s="246"/>
      <c r="AA405" s="223"/>
      <c r="AB405" s="284"/>
      <c r="AC405" s="223"/>
      <c r="AD405" s="284"/>
      <c r="AE405" s="247"/>
      <c r="AF405" s="237"/>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223"/>
      <c r="BK405" s="223"/>
      <c r="BL405" s="223"/>
      <c r="BM405" s="223"/>
      <c r="BN405" s="223"/>
      <c r="BO405" s="223"/>
      <c r="BP405" s="223"/>
      <c r="BQ405" s="223"/>
      <c r="BR405" s="532"/>
    </row>
    <row r="406" spans="1:70" ht="27" customHeight="1" x14ac:dyDescent="0.3">
      <c r="A406" s="4"/>
      <c r="B406" s="419" t="s">
        <v>131</v>
      </c>
      <c r="C406" s="419"/>
      <c r="D406" s="419"/>
      <c r="E406" s="419"/>
      <c r="F406" s="419"/>
      <c r="G406" s="419"/>
      <c r="H406" s="419"/>
      <c r="I406" s="419"/>
      <c r="J406" s="419"/>
      <c r="K406" s="419"/>
      <c r="L406" s="419"/>
      <c r="M406" s="419"/>
      <c r="N406" s="419"/>
      <c r="O406" s="412"/>
      <c r="P406" s="524"/>
      <c r="Q406" s="524"/>
      <c r="R406" s="524"/>
      <c r="S406" s="524"/>
      <c r="T406" s="524"/>
      <c r="U406" s="524"/>
      <c r="V406" s="223"/>
      <c r="W406" s="223"/>
      <c r="X406" s="223"/>
      <c r="Y406" s="223"/>
      <c r="Z406" s="246"/>
      <c r="AA406" s="223"/>
      <c r="AB406" s="284"/>
      <c r="AC406" s="223"/>
      <c r="AD406" s="284"/>
      <c r="AE406" s="247"/>
      <c r="AF406" s="237"/>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223"/>
      <c r="BK406" s="223"/>
      <c r="BL406" s="223"/>
      <c r="BM406" s="223"/>
      <c r="BN406" s="223"/>
      <c r="BO406" s="223"/>
      <c r="BP406" s="223"/>
      <c r="BQ406" s="223"/>
      <c r="BR406" s="532"/>
    </row>
    <row r="407" spans="1:70" ht="27" customHeight="1" x14ac:dyDescent="0.3">
      <c r="A407" s="4"/>
      <c r="B407" s="419" t="s">
        <v>132</v>
      </c>
      <c r="C407" s="419"/>
      <c r="D407" s="419"/>
      <c r="E407" s="409"/>
      <c r="F407" s="409"/>
      <c r="G407" s="409"/>
      <c r="H407" s="409"/>
      <c r="I407" s="409"/>
      <c r="J407" s="409"/>
      <c r="K407" s="409"/>
      <c r="L407" s="409"/>
      <c r="M407" s="409"/>
      <c r="N407" s="409"/>
      <c r="O407" s="412"/>
      <c r="P407" s="524"/>
      <c r="Q407" s="524"/>
      <c r="R407" s="524"/>
      <c r="S407" s="524"/>
      <c r="T407" s="524"/>
      <c r="U407" s="524"/>
      <c r="V407" s="223"/>
      <c r="W407" s="223"/>
      <c r="X407" s="223"/>
      <c r="Y407" s="223"/>
      <c r="Z407" s="246"/>
      <c r="AA407" s="223"/>
      <c r="AB407" s="284"/>
      <c r="AC407" s="223"/>
      <c r="AD407" s="284"/>
      <c r="AE407" s="247"/>
      <c r="AF407" s="237"/>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223"/>
      <c r="BK407" s="223"/>
      <c r="BL407" s="223"/>
      <c r="BM407" s="223"/>
      <c r="BN407" s="223"/>
      <c r="BO407" s="223"/>
      <c r="BP407" s="223"/>
      <c r="BQ407" s="223"/>
      <c r="BR407" s="532"/>
    </row>
    <row r="408" spans="1:70" ht="27" customHeight="1" x14ac:dyDescent="0.3">
      <c r="A408" s="4"/>
      <c r="B408" s="137" t="s">
        <v>133</v>
      </c>
      <c r="C408" s="438" t="s">
        <v>134</v>
      </c>
      <c r="D408" s="438"/>
      <c r="E408" s="438" t="s">
        <v>874</v>
      </c>
      <c r="F408" s="438"/>
      <c r="G408" s="438" t="s">
        <v>875</v>
      </c>
      <c r="H408" s="438"/>
      <c r="I408" s="152" t="s">
        <v>135</v>
      </c>
      <c r="J408" s="438" t="s">
        <v>136</v>
      </c>
      <c r="K408" s="438"/>
      <c r="L408" s="438" t="s">
        <v>137</v>
      </c>
      <c r="M408" s="438"/>
      <c r="N408" s="99" t="s">
        <v>876</v>
      </c>
      <c r="O408" s="412"/>
      <c r="P408" s="524"/>
      <c r="Q408" s="524"/>
      <c r="R408" s="524"/>
      <c r="S408" s="524"/>
      <c r="T408" s="524"/>
      <c r="U408" s="524"/>
      <c r="V408" s="223"/>
      <c r="W408" s="223"/>
      <c r="X408" s="223"/>
      <c r="Y408" s="223"/>
      <c r="Z408" s="246"/>
      <c r="AA408" s="223"/>
      <c r="AB408" s="284"/>
      <c r="AC408" s="223"/>
      <c r="AD408" s="284"/>
      <c r="AE408" s="247"/>
      <c r="AF408" s="237"/>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532"/>
    </row>
    <row r="409" spans="1:70" ht="27" customHeight="1" x14ac:dyDescent="0.3">
      <c r="A409" s="4"/>
      <c r="B409" s="149" t="s">
        <v>138</v>
      </c>
      <c r="C409" s="507"/>
      <c r="D409" s="507"/>
      <c r="E409" s="508"/>
      <c r="F409" s="508"/>
      <c r="G409" s="508"/>
      <c r="H409" s="508"/>
      <c r="I409" s="91">
        <f>Computation!I410</f>
        <v>0</v>
      </c>
      <c r="J409" s="508"/>
      <c r="K409" s="508"/>
      <c r="L409" s="508"/>
      <c r="M409" s="508"/>
      <c r="N409" s="91">
        <f>Computation!N410</f>
        <v>0</v>
      </c>
      <c r="O409" s="412"/>
      <c r="P409" s="524"/>
      <c r="Q409" s="524"/>
      <c r="R409" s="524"/>
      <c r="S409" s="524"/>
      <c r="T409" s="524"/>
      <c r="U409" s="524"/>
      <c r="V409" s="223"/>
      <c r="W409" s="223"/>
      <c r="X409" s="223"/>
      <c r="Y409" s="223"/>
      <c r="Z409" s="246"/>
      <c r="AA409" s="223"/>
      <c r="AB409" s="284"/>
      <c r="AC409" s="223"/>
      <c r="AD409" s="284"/>
      <c r="AE409" s="247"/>
      <c r="AF409" s="237"/>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532"/>
    </row>
    <row r="410" spans="1:70" ht="27" customHeight="1" x14ac:dyDescent="0.3">
      <c r="A410" s="4"/>
      <c r="B410" s="149" t="s">
        <v>139</v>
      </c>
      <c r="C410" s="508"/>
      <c r="D410" s="508"/>
      <c r="E410" s="508"/>
      <c r="F410" s="508"/>
      <c r="G410" s="508"/>
      <c r="H410" s="508"/>
      <c r="I410" s="91">
        <f>Computation!I411</f>
        <v>0</v>
      </c>
      <c r="J410" s="508"/>
      <c r="K410" s="508"/>
      <c r="L410" s="508"/>
      <c r="M410" s="508"/>
      <c r="N410" s="91">
        <f>Computation!N411</f>
        <v>0</v>
      </c>
      <c r="O410" s="412"/>
      <c r="P410" s="524"/>
      <c r="Q410" s="524"/>
      <c r="R410" s="524"/>
      <c r="S410" s="524"/>
      <c r="T410" s="524"/>
      <c r="U410" s="524"/>
      <c r="V410" s="223"/>
      <c r="W410" s="223"/>
      <c r="X410" s="223"/>
      <c r="Y410" s="223"/>
      <c r="Z410" s="246"/>
      <c r="AA410" s="223"/>
      <c r="AB410" s="284"/>
      <c r="AC410" s="223"/>
      <c r="AD410" s="284"/>
      <c r="AE410" s="247"/>
      <c r="AF410" s="237"/>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532"/>
    </row>
    <row r="411" spans="1:70" ht="27" customHeight="1" x14ac:dyDescent="0.3">
      <c r="A411" s="4"/>
      <c r="B411" s="149" t="s">
        <v>140</v>
      </c>
      <c r="C411" s="508"/>
      <c r="D411" s="508"/>
      <c r="E411" s="508"/>
      <c r="F411" s="508"/>
      <c r="G411" s="508"/>
      <c r="H411" s="508"/>
      <c r="I411" s="91">
        <f>Computation!I412</f>
        <v>0</v>
      </c>
      <c r="J411" s="508"/>
      <c r="K411" s="508"/>
      <c r="L411" s="508"/>
      <c r="M411" s="508"/>
      <c r="N411" s="91">
        <f>Computation!N412</f>
        <v>0</v>
      </c>
      <c r="O411" s="412"/>
      <c r="P411" s="524"/>
      <c r="Q411" s="524"/>
      <c r="R411" s="524"/>
      <c r="S411" s="524"/>
      <c r="T411" s="524"/>
      <c r="U411" s="524"/>
      <c r="V411" s="223"/>
      <c r="W411" s="223"/>
      <c r="X411" s="223"/>
      <c r="Y411" s="223"/>
      <c r="Z411" s="246"/>
      <c r="AA411" s="223"/>
      <c r="AB411" s="284"/>
      <c r="AC411" s="223"/>
      <c r="AD411" s="284"/>
      <c r="AE411" s="247"/>
      <c r="AF411" s="237"/>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532"/>
    </row>
    <row r="412" spans="1:70" ht="27" customHeight="1" x14ac:dyDescent="0.3">
      <c r="A412" s="4"/>
      <c r="B412" s="149" t="s">
        <v>141</v>
      </c>
      <c r="C412" s="508"/>
      <c r="D412" s="508"/>
      <c r="E412" s="508"/>
      <c r="F412" s="508"/>
      <c r="G412" s="508"/>
      <c r="H412" s="508"/>
      <c r="I412" s="91">
        <f>Computation!I413</f>
        <v>0</v>
      </c>
      <c r="J412" s="508"/>
      <c r="K412" s="508"/>
      <c r="L412" s="508"/>
      <c r="M412" s="508"/>
      <c r="N412" s="91">
        <f>Computation!N413</f>
        <v>0</v>
      </c>
      <c r="O412" s="412"/>
      <c r="P412" s="524"/>
      <c r="Q412" s="524"/>
      <c r="R412" s="524"/>
      <c r="S412" s="524"/>
      <c r="T412" s="524"/>
      <c r="U412" s="524"/>
      <c r="V412" s="223"/>
      <c r="W412" s="223"/>
      <c r="X412" s="223"/>
      <c r="Y412" s="223"/>
      <c r="Z412" s="246"/>
      <c r="AA412" s="223"/>
      <c r="AB412" s="284"/>
      <c r="AC412" s="223"/>
      <c r="AD412" s="284"/>
      <c r="AE412" s="247"/>
      <c r="AF412" s="237"/>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532"/>
    </row>
    <row r="413" spans="1:70" ht="27" customHeight="1" x14ac:dyDescent="0.3">
      <c r="A413" s="4"/>
      <c r="B413" s="149" t="s">
        <v>142</v>
      </c>
      <c r="C413" s="508"/>
      <c r="D413" s="508"/>
      <c r="E413" s="508"/>
      <c r="F413" s="508"/>
      <c r="G413" s="508"/>
      <c r="H413" s="508"/>
      <c r="I413" s="91">
        <f>Computation!I414</f>
        <v>0</v>
      </c>
      <c r="J413" s="508"/>
      <c r="K413" s="508"/>
      <c r="L413" s="508"/>
      <c r="M413" s="508"/>
      <c r="N413" s="91">
        <f>Computation!N414</f>
        <v>0</v>
      </c>
      <c r="O413" s="412"/>
      <c r="P413" s="524"/>
      <c r="Q413" s="524"/>
      <c r="R413" s="524"/>
      <c r="S413" s="524"/>
      <c r="T413" s="524"/>
      <c r="U413" s="524"/>
      <c r="V413" s="223"/>
      <c r="W413" s="223"/>
      <c r="X413" s="223"/>
      <c r="Y413" s="223"/>
      <c r="Z413" s="246"/>
      <c r="AA413" s="223"/>
      <c r="AB413" s="284"/>
      <c r="AC413" s="223"/>
      <c r="AD413" s="284"/>
      <c r="AE413" s="247"/>
      <c r="AF413" s="237"/>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223"/>
      <c r="BK413" s="223"/>
      <c r="BL413" s="223"/>
      <c r="BM413" s="223"/>
      <c r="BN413" s="223"/>
      <c r="BO413" s="223"/>
      <c r="BP413" s="223"/>
      <c r="BQ413" s="223"/>
      <c r="BR413" s="532"/>
    </row>
    <row r="414" spans="1:70" ht="27" customHeight="1" x14ac:dyDescent="0.3">
      <c r="A414" s="4"/>
      <c r="B414" s="139" t="s">
        <v>69</v>
      </c>
      <c r="C414" s="508"/>
      <c r="D414" s="508"/>
      <c r="E414" s="508"/>
      <c r="F414" s="508"/>
      <c r="G414" s="508"/>
      <c r="H414" s="508"/>
      <c r="I414" s="91">
        <f>Computation!I415</f>
        <v>0</v>
      </c>
      <c r="J414" s="508"/>
      <c r="K414" s="508"/>
      <c r="L414" s="508"/>
      <c r="M414" s="508"/>
      <c r="N414" s="91">
        <f>Computation!N415</f>
        <v>0</v>
      </c>
      <c r="O414" s="412"/>
      <c r="P414" s="524"/>
      <c r="Q414" s="524"/>
      <c r="R414" s="524"/>
      <c r="S414" s="524"/>
      <c r="T414" s="524"/>
      <c r="U414" s="524"/>
      <c r="V414" s="223"/>
      <c r="W414" s="223"/>
      <c r="X414" s="223"/>
      <c r="Y414" s="223"/>
      <c r="Z414" s="246"/>
      <c r="AA414" s="223"/>
      <c r="AB414" s="284"/>
      <c r="AC414" s="223"/>
      <c r="AD414" s="284"/>
      <c r="AE414" s="247"/>
      <c r="AF414" s="237"/>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223"/>
      <c r="BK414" s="223"/>
      <c r="BL414" s="223"/>
      <c r="BM414" s="223"/>
      <c r="BN414" s="223"/>
      <c r="BO414" s="223"/>
      <c r="BP414" s="223"/>
      <c r="BQ414" s="223"/>
      <c r="BR414" s="532"/>
    </row>
    <row r="415" spans="1:70" ht="27" customHeight="1" x14ac:dyDescent="0.3">
      <c r="A415" s="4"/>
      <c r="B415" s="509" t="s">
        <v>299</v>
      </c>
      <c r="C415" s="509"/>
      <c r="D415" s="509"/>
      <c r="E415" s="509"/>
      <c r="F415" s="509"/>
      <c r="G415" s="509"/>
      <c r="H415" s="509"/>
      <c r="I415" s="509"/>
      <c r="J415" s="509"/>
      <c r="K415" s="509"/>
      <c r="L415" s="509"/>
      <c r="M415" s="509"/>
      <c r="N415" s="509"/>
      <c r="O415" s="412"/>
      <c r="P415" s="524"/>
      <c r="Q415" s="524"/>
      <c r="R415" s="524"/>
      <c r="S415" s="524"/>
      <c r="T415" s="524"/>
      <c r="U415" s="524"/>
      <c r="V415" s="223"/>
      <c r="W415" s="223"/>
      <c r="X415" s="223"/>
      <c r="Y415" s="223"/>
      <c r="Z415" s="246"/>
      <c r="AA415" s="223"/>
      <c r="AB415" s="284"/>
      <c r="AC415" s="223"/>
      <c r="AD415" s="284"/>
      <c r="AE415" s="247"/>
      <c r="AF415" s="237"/>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223"/>
      <c r="BK415" s="223"/>
      <c r="BL415" s="223"/>
      <c r="BM415" s="223"/>
      <c r="BN415" s="223"/>
      <c r="BO415" s="223"/>
      <c r="BP415" s="223"/>
      <c r="BQ415" s="223"/>
      <c r="BR415" s="532"/>
    </row>
    <row r="416" spans="1:70" ht="27" customHeight="1" x14ac:dyDescent="0.3">
      <c r="A416" s="4"/>
      <c r="B416" s="418" t="s">
        <v>300</v>
      </c>
      <c r="C416" s="418"/>
      <c r="D416" s="418"/>
      <c r="E416" s="418"/>
      <c r="F416" s="418"/>
      <c r="G416" s="418"/>
      <c r="H416" s="418"/>
      <c r="I416" s="418"/>
      <c r="J416" s="418"/>
      <c r="K416" s="418"/>
      <c r="L416" s="418"/>
      <c r="M416" s="146">
        <v>975</v>
      </c>
      <c r="N416" s="91">
        <f>Computation!N417</f>
        <v>0</v>
      </c>
      <c r="O416" s="412"/>
      <c r="P416" s="524"/>
      <c r="Q416" s="524"/>
      <c r="R416" s="524"/>
      <c r="S416" s="524"/>
      <c r="T416" s="524"/>
      <c r="U416" s="524"/>
      <c r="V416" s="223"/>
      <c r="W416" s="223"/>
      <c r="X416" s="223"/>
      <c r="Y416" s="223"/>
      <c r="Z416" s="246"/>
      <c r="AA416" s="223"/>
      <c r="AB416" s="284"/>
      <c r="AC416" s="223"/>
      <c r="AD416" s="284"/>
      <c r="AE416" s="247"/>
      <c r="AF416" s="237"/>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223"/>
      <c r="BK416" s="223"/>
      <c r="BL416" s="223"/>
      <c r="BM416" s="223"/>
      <c r="BN416" s="223"/>
      <c r="BO416" s="223"/>
      <c r="BP416" s="223"/>
      <c r="BQ416" s="223"/>
      <c r="BR416" s="532"/>
    </row>
    <row r="417" spans="1:70" ht="27" customHeight="1" x14ac:dyDescent="0.3">
      <c r="A417" s="4"/>
      <c r="B417" s="418" t="s">
        <v>1108</v>
      </c>
      <c r="C417" s="418"/>
      <c r="D417" s="418"/>
      <c r="E417" s="418"/>
      <c r="F417" s="418"/>
      <c r="G417" s="418"/>
      <c r="H417" s="418"/>
      <c r="I417" s="418"/>
      <c r="J417" s="418"/>
      <c r="K417" s="418"/>
      <c r="L417" s="418"/>
      <c r="M417" s="146">
        <v>976</v>
      </c>
      <c r="N417" s="91">
        <f>Computation!N418</f>
        <v>0</v>
      </c>
      <c r="O417" s="412"/>
      <c r="P417" s="524"/>
      <c r="Q417" s="524"/>
      <c r="R417" s="524"/>
      <c r="S417" s="524"/>
      <c r="T417" s="524"/>
      <c r="U417" s="524"/>
      <c r="V417" s="223"/>
      <c r="W417" s="223"/>
      <c r="X417" s="223"/>
      <c r="Y417" s="223"/>
      <c r="Z417" s="246"/>
      <c r="AA417" s="223"/>
      <c r="AB417" s="284"/>
      <c r="AC417" s="223"/>
      <c r="AD417" s="284"/>
      <c r="AE417" s="247"/>
      <c r="AF417" s="237"/>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223"/>
      <c r="BK417" s="223"/>
      <c r="BL417" s="223"/>
      <c r="BM417" s="223"/>
      <c r="BN417" s="223"/>
      <c r="BO417" s="223"/>
      <c r="BP417" s="223"/>
      <c r="BQ417" s="223"/>
      <c r="BR417" s="532"/>
    </row>
    <row r="418" spans="1:70" ht="27" customHeight="1" x14ac:dyDescent="0.3">
      <c r="A418" s="4"/>
      <c r="B418" s="418" t="s">
        <v>1107</v>
      </c>
      <c r="C418" s="418"/>
      <c r="D418" s="418"/>
      <c r="E418" s="418"/>
      <c r="F418" s="418"/>
      <c r="G418" s="418"/>
      <c r="H418" s="418"/>
      <c r="I418" s="418"/>
      <c r="J418" s="418"/>
      <c r="K418" s="418"/>
      <c r="L418" s="418"/>
      <c r="M418" s="146">
        <v>977</v>
      </c>
      <c r="N418" s="91">
        <f>Computation!N419</f>
        <v>0</v>
      </c>
      <c r="O418" s="412"/>
      <c r="P418" s="524"/>
      <c r="Q418" s="524"/>
      <c r="R418" s="524"/>
      <c r="S418" s="524"/>
      <c r="T418" s="524"/>
      <c r="U418" s="524"/>
      <c r="V418" s="223"/>
      <c r="W418" s="223"/>
      <c r="X418" s="223"/>
      <c r="Y418" s="223"/>
      <c r="Z418" s="246"/>
      <c r="AA418" s="223"/>
      <c r="AB418" s="284"/>
      <c r="AC418" s="223"/>
      <c r="AD418" s="284"/>
      <c r="AE418" s="247"/>
      <c r="AF418" s="237"/>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223"/>
      <c r="BK418" s="223"/>
      <c r="BL418" s="223"/>
      <c r="BM418" s="223"/>
      <c r="BN418" s="223"/>
      <c r="BO418" s="223"/>
      <c r="BP418" s="223"/>
      <c r="BQ418" s="223"/>
      <c r="BR418" s="532"/>
    </row>
    <row r="419" spans="1:70" ht="27" customHeight="1" x14ac:dyDescent="0.3">
      <c r="A419" s="4"/>
      <c r="B419" s="418" t="s">
        <v>1106</v>
      </c>
      <c r="C419" s="418"/>
      <c r="D419" s="418"/>
      <c r="E419" s="418"/>
      <c r="F419" s="418"/>
      <c r="G419" s="418"/>
      <c r="H419" s="418"/>
      <c r="I419" s="418"/>
      <c r="J419" s="418"/>
      <c r="K419" s="418"/>
      <c r="L419" s="418"/>
      <c r="M419" s="146">
        <v>978</v>
      </c>
      <c r="N419" s="91">
        <f>Computation!N420</f>
        <v>0</v>
      </c>
      <c r="O419" s="412"/>
      <c r="P419" s="524"/>
      <c r="Q419" s="524"/>
      <c r="R419" s="524"/>
      <c r="S419" s="524"/>
      <c r="T419" s="524"/>
      <c r="U419" s="524"/>
      <c r="V419" s="223"/>
      <c r="W419" s="223"/>
      <c r="X419" s="223"/>
      <c r="Y419" s="223"/>
      <c r="Z419" s="246"/>
      <c r="AA419" s="223"/>
      <c r="AB419" s="284"/>
      <c r="AC419" s="223"/>
      <c r="AD419" s="284"/>
      <c r="AE419" s="247"/>
      <c r="AF419" s="237"/>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223"/>
      <c r="BK419" s="223"/>
      <c r="BL419" s="223"/>
      <c r="BM419" s="223"/>
      <c r="BN419" s="223"/>
      <c r="BO419" s="223"/>
      <c r="BP419" s="223"/>
      <c r="BQ419" s="223"/>
      <c r="BR419" s="532"/>
    </row>
    <row r="420" spans="1:70" ht="27" customHeight="1" x14ac:dyDescent="0.3">
      <c r="A420" s="4"/>
      <c r="B420" s="418" t="s">
        <v>1105</v>
      </c>
      <c r="C420" s="418"/>
      <c r="D420" s="418"/>
      <c r="E420" s="418"/>
      <c r="F420" s="418"/>
      <c r="G420" s="418"/>
      <c r="H420" s="418"/>
      <c r="I420" s="418"/>
      <c r="J420" s="418"/>
      <c r="K420" s="418"/>
      <c r="L420" s="418"/>
      <c r="M420" s="146">
        <v>979</v>
      </c>
      <c r="N420" s="91">
        <f>Computation!N421</f>
        <v>0</v>
      </c>
      <c r="O420" s="412"/>
      <c r="P420" s="524"/>
      <c r="Q420" s="524"/>
      <c r="R420" s="524"/>
      <c r="S420" s="524"/>
      <c r="T420" s="524"/>
      <c r="U420" s="524"/>
      <c r="V420" s="223"/>
      <c r="W420" s="223"/>
      <c r="X420" s="223"/>
      <c r="Y420" s="223"/>
      <c r="Z420" s="246"/>
      <c r="AA420" s="223"/>
      <c r="AB420" s="284"/>
      <c r="AC420" s="223"/>
      <c r="AD420" s="284"/>
      <c r="AE420" s="247"/>
      <c r="AF420" s="237"/>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223"/>
      <c r="BK420" s="223"/>
      <c r="BL420" s="223"/>
      <c r="BM420" s="223"/>
      <c r="BN420" s="223"/>
      <c r="BO420" s="223"/>
      <c r="BP420" s="223"/>
      <c r="BQ420" s="223"/>
      <c r="BR420" s="532"/>
    </row>
    <row r="421" spans="1:70" ht="27" customHeight="1" x14ac:dyDescent="0.3">
      <c r="A421" s="4"/>
      <c r="B421" s="418" t="s">
        <v>1104</v>
      </c>
      <c r="C421" s="418"/>
      <c r="D421" s="418"/>
      <c r="E421" s="418"/>
      <c r="F421" s="418"/>
      <c r="G421" s="418"/>
      <c r="H421" s="418"/>
      <c r="I421" s="418"/>
      <c r="J421" s="418"/>
      <c r="K421" s="418"/>
      <c r="L421" s="418"/>
      <c r="M421" s="146">
        <v>980</v>
      </c>
      <c r="N421" s="91">
        <f>Computation!N422</f>
        <v>0</v>
      </c>
      <c r="O421" s="412"/>
      <c r="P421" s="524"/>
      <c r="Q421" s="524"/>
      <c r="R421" s="524"/>
      <c r="S421" s="524"/>
      <c r="T421" s="524"/>
      <c r="U421" s="524"/>
      <c r="V421" s="223"/>
      <c r="W421" s="223"/>
      <c r="X421" s="223"/>
      <c r="Y421" s="223"/>
      <c r="Z421" s="246"/>
      <c r="AA421" s="223"/>
      <c r="AB421" s="284"/>
      <c r="AC421" s="223"/>
      <c r="AD421" s="284"/>
      <c r="AE421" s="247"/>
      <c r="AF421" s="237"/>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223"/>
      <c r="BK421" s="223"/>
      <c r="BL421" s="223"/>
      <c r="BM421" s="223"/>
      <c r="BN421" s="223"/>
      <c r="BO421" s="223"/>
      <c r="BP421" s="223"/>
      <c r="BQ421" s="223"/>
      <c r="BR421" s="532"/>
    </row>
    <row r="422" spans="1:70" ht="27" customHeight="1" x14ac:dyDescent="0.3">
      <c r="A422" s="4"/>
      <c r="B422" s="418" t="s">
        <v>1103</v>
      </c>
      <c r="C422" s="418"/>
      <c r="D422" s="418"/>
      <c r="E422" s="418"/>
      <c r="F422" s="418"/>
      <c r="G422" s="418"/>
      <c r="H422" s="418"/>
      <c r="I422" s="418"/>
      <c r="J422" s="418"/>
      <c r="K422" s="418"/>
      <c r="L422" s="418"/>
      <c r="M422" s="146">
        <v>981</v>
      </c>
      <c r="N422" s="91">
        <f>Computation!N423</f>
        <v>0</v>
      </c>
      <c r="O422" s="412"/>
      <c r="P422" s="524"/>
      <c r="Q422" s="524"/>
      <c r="R422" s="524"/>
      <c r="S422" s="524"/>
      <c r="T422" s="524"/>
      <c r="U422" s="524"/>
      <c r="V422" s="223"/>
      <c r="W422" s="223"/>
      <c r="X422" s="223"/>
      <c r="Y422" s="223"/>
      <c r="Z422" s="246"/>
      <c r="AA422" s="223"/>
      <c r="AB422" s="284"/>
      <c r="AC422" s="223"/>
      <c r="AD422" s="284"/>
      <c r="AE422" s="247"/>
      <c r="AF422" s="237"/>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223"/>
      <c r="BK422" s="223"/>
      <c r="BL422" s="223"/>
      <c r="BM422" s="223"/>
      <c r="BN422" s="223"/>
      <c r="BO422" s="223"/>
      <c r="BP422" s="223"/>
      <c r="BQ422" s="223"/>
      <c r="BR422" s="532"/>
    </row>
    <row r="423" spans="1:70" ht="27" customHeight="1" x14ac:dyDescent="0.3">
      <c r="A423" s="4"/>
      <c r="B423" s="418" t="s">
        <v>1102</v>
      </c>
      <c r="C423" s="418"/>
      <c r="D423" s="418"/>
      <c r="E423" s="418"/>
      <c r="F423" s="418"/>
      <c r="G423" s="418"/>
      <c r="H423" s="418"/>
      <c r="I423" s="418"/>
      <c r="J423" s="418"/>
      <c r="K423" s="418"/>
      <c r="L423" s="418"/>
      <c r="M423" s="146">
        <v>982</v>
      </c>
      <c r="N423" s="91">
        <f>Computation!N424</f>
        <v>0</v>
      </c>
      <c r="O423" s="412"/>
      <c r="P423" s="524"/>
      <c r="Q423" s="524"/>
      <c r="R423" s="524"/>
      <c r="S423" s="524"/>
      <c r="T423" s="524"/>
      <c r="U423" s="524"/>
      <c r="V423" s="223"/>
      <c r="W423" s="223"/>
      <c r="X423" s="223"/>
      <c r="Y423" s="223"/>
      <c r="Z423" s="246"/>
      <c r="AA423" s="223"/>
      <c r="AB423" s="284"/>
      <c r="AC423" s="223"/>
      <c r="AD423" s="284"/>
      <c r="AE423" s="247"/>
      <c r="AF423" s="237"/>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223"/>
      <c r="BK423" s="223"/>
      <c r="BL423" s="223"/>
      <c r="BM423" s="223"/>
      <c r="BN423" s="223"/>
      <c r="BO423" s="223"/>
      <c r="BP423" s="223"/>
      <c r="BQ423" s="223"/>
      <c r="BR423" s="532"/>
    </row>
    <row r="424" spans="1:70" ht="27" customHeight="1" x14ac:dyDescent="0.3">
      <c r="A424" s="4"/>
      <c r="B424" s="418" t="str">
        <f>Computation!B425:L425</f>
        <v>Gross Income Subject to Consolidation Tax</v>
      </c>
      <c r="C424" s="418"/>
      <c r="D424" s="418"/>
      <c r="E424" s="418"/>
      <c r="F424" s="418"/>
      <c r="G424" s="418"/>
      <c r="H424" s="418"/>
      <c r="I424" s="418"/>
      <c r="J424" s="418"/>
      <c r="K424" s="418"/>
      <c r="L424" s="418"/>
      <c r="M424" s="146">
        <v>983</v>
      </c>
      <c r="N424" s="91">
        <f>Computation!N425</f>
        <v>0</v>
      </c>
      <c r="O424" s="412"/>
      <c r="P424" s="524"/>
      <c r="Q424" s="524"/>
      <c r="R424" s="524"/>
      <c r="S424" s="524"/>
      <c r="T424" s="524"/>
      <c r="U424" s="524"/>
      <c r="V424" s="223"/>
      <c r="W424" s="223"/>
      <c r="X424" s="223"/>
      <c r="Y424" s="223"/>
      <c r="Z424" s="246"/>
      <c r="AA424" s="223"/>
      <c r="AB424" s="284"/>
      <c r="AC424" s="223"/>
      <c r="AD424" s="284"/>
      <c r="AE424" s="247"/>
      <c r="AF424" s="237"/>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532"/>
    </row>
    <row r="425" spans="1:70" ht="27" customHeight="1" x14ac:dyDescent="0.3">
      <c r="A425" s="4"/>
      <c r="B425" s="167" t="s">
        <v>301</v>
      </c>
      <c r="C425" s="510"/>
      <c r="D425" s="510"/>
      <c r="E425" s="510"/>
      <c r="F425" s="510"/>
      <c r="G425" s="510"/>
      <c r="H425" s="510"/>
      <c r="I425" s="510"/>
      <c r="J425" s="510"/>
      <c r="K425" s="510"/>
      <c r="L425" s="510"/>
      <c r="M425" s="510"/>
      <c r="N425" s="510"/>
      <c r="O425" s="412"/>
      <c r="P425" s="524"/>
      <c r="Q425" s="524"/>
      <c r="R425" s="524"/>
      <c r="S425" s="524"/>
      <c r="T425" s="524"/>
      <c r="U425" s="524"/>
      <c r="V425" s="223"/>
      <c r="W425" s="223"/>
      <c r="X425" s="223"/>
      <c r="Y425" s="223"/>
      <c r="Z425" s="246"/>
      <c r="AA425" s="223"/>
      <c r="AB425" s="284"/>
      <c r="AC425" s="223"/>
      <c r="AD425" s="284"/>
      <c r="AE425" s="247"/>
      <c r="AF425" s="237"/>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223"/>
      <c r="BK425" s="223"/>
      <c r="BL425" s="223"/>
      <c r="BM425" s="223"/>
      <c r="BN425" s="223"/>
      <c r="BO425" s="223"/>
      <c r="BP425" s="223"/>
      <c r="BQ425" s="223"/>
      <c r="BR425" s="532"/>
    </row>
    <row r="426" spans="1:70" ht="27" customHeight="1" x14ac:dyDescent="0.3">
      <c r="A426" s="4"/>
      <c r="B426" s="511" t="str">
        <f>Computation!B427</f>
        <v xml:space="preserve">Gross Income over </v>
      </c>
      <c r="C426" s="512"/>
      <c r="D426" s="512"/>
      <c r="E426" s="512"/>
      <c r="F426" s="512"/>
      <c r="G426" s="512"/>
      <c r="H426" s="512"/>
      <c r="I426" s="512"/>
      <c r="J426" s="512"/>
      <c r="K426" s="512"/>
      <c r="L426" s="513"/>
      <c r="M426" s="146">
        <v>984</v>
      </c>
      <c r="N426" s="91">
        <f>Computation!N427</f>
        <v>0</v>
      </c>
      <c r="O426" s="412"/>
      <c r="P426" s="524"/>
      <c r="Q426" s="524"/>
      <c r="R426" s="524"/>
      <c r="S426" s="524"/>
      <c r="T426" s="524"/>
      <c r="U426" s="524"/>
      <c r="V426" s="223"/>
      <c r="W426" s="223"/>
      <c r="X426" s="223"/>
      <c r="Y426" s="223"/>
      <c r="Z426" s="246"/>
      <c r="AA426" s="223"/>
      <c r="AB426" s="284"/>
      <c r="AC426" s="223"/>
      <c r="AD426" s="284"/>
      <c r="AE426" s="247"/>
      <c r="AF426" s="237"/>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3"/>
      <c r="BK426" s="223"/>
      <c r="BL426" s="223"/>
      <c r="BM426" s="223"/>
      <c r="BN426" s="223"/>
      <c r="BO426" s="223"/>
      <c r="BP426" s="223"/>
      <c r="BQ426" s="223"/>
      <c r="BR426" s="532"/>
    </row>
    <row r="427" spans="1:70" ht="27" customHeight="1" x14ac:dyDescent="0.3">
      <c r="A427" s="4"/>
      <c r="B427" s="418" t="s">
        <v>302</v>
      </c>
      <c r="C427" s="418"/>
      <c r="D427" s="418"/>
      <c r="E427" s="418"/>
      <c r="F427" s="418"/>
      <c r="G427" s="418"/>
      <c r="H427" s="418"/>
      <c r="I427" s="418"/>
      <c r="J427" s="418"/>
      <c r="K427" s="418"/>
      <c r="L427" s="418"/>
      <c r="M427" s="146">
        <v>985</v>
      </c>
      <c r="N427" s="91">
        <f>Computation!N428</f>
        <v>0</v>
      </c>
      <c r="O427" s="412"/>
      <c r="P427" s="524"/>
      <c r="Q427" s="524"/>
      <c r="R427" s="524"/>
      <c r="S427" s="524"/>
      <c r="T427" s="524"/>
      <c r="U427" s="524"/>
      <c r="V427" s="223"/>
      <c r="W427" s="223"/>
      <c r="X427" s="223"/>
      <c r="Y427" s="223"/>
      <c r="Z427" s="246"/>
      <c r="AA427" s="223"/>
      <c r="AB427" s="284"/>
      <c r="AC427" s="223"/>
      <c r="AD427" s="284"/>
      <c r="AE427" s="247"/>
      <c r="AF427" s="237"/>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223"/>
      <c r="BK427" s="223"/>
      <c r="BL427" s="223"/>
      <c r="BM427" s="223"/>
      <c r="BN427" s="223"/>
      <c r="BO427" s="223"/>
      <c r="BP427" s="223"/>
      <c r="BQ427" s="223"/>
      <c r="BR427" s="532"/>
    </row>
    <row r="428" spans="1:70" ht="27" customHeight="1" x14ac:dyDescent="0.3">
      <c r="A428" s="4"/>
      <c r="B428" s="418" t="s">
        <v>1101</v>
      </c>
      <c r="C428" s="418"/>
      <c r="D428" s="418"/>
      <c r="E428" s="418"/>
      <c r="F428" s="418"/>
      <c r="G428" s="418"/>
      <c r="H428" s="418"/>
      <c r="I428" s="418"/>
      <c r="J428" s="418"/>
      <c r="K428" s="418"/>
      <c r="L428" s="418"/>
      <c r="M428" s="146">
        <v>986</v>
      </c>
      <c r="N428" s="91">
        <f>Computation!N429</f>
        <v>0</v>
      </c>
      <c r="O428" s="412"/>
      <c r="P428" s="524"/>
      <c r="Q428" s="524"/>
      <c r="R428" s="524"/>
      <c r="S428" s="524"/>
      <c r="T428" s="524"/>
      <c r="U428" s="524"/>
      <c r="V428" s="223"/>
      <c r="W428" s="223"/>
      <c r="X428" s="223"/>
      <c r="Y428" s="223"/>
      <c r="Z428" s="246"/>
      <c r="AA428" s="223"/>
      <c r="AB428" s="284"/>
      <c r="AC428" s="223"/>
      <c r="AD428" s="284"/>
      <c r="AE428" s="247"/>
      <c r="AF428" s="237"/>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223"/>
      <c r="BK428" s="223"/>
      <c r="BL428" s="223"/>
      <c r="BM428" s="223"/>
      <c r="BN428" s="223"/>
      <c r="BO428" s="223"/>
      <c r="BP428" s="223"/>
      <c r="BQ428" s="223"/>
      <c r="BR428" s="532"/>
    </row>
    <row r="429" spans="1:70" ht="27" customHeight="1" x14ac:dyDescent="0.3">
      <c r="A429" s="4"/>
      <c r="B429" s="418" t="s">
        <v>303</v>
      </c>
      <c r="C429" s="418"/>
      <c r="D429" s="418"/>
      <c r="E429" s="418"/>
      <c r="F429" s="418"/>
      <c r="G429" s="418"/>
      <c r="H429" s="418"/>
      <c r="I429" s="418"/>
      <c r="J429" s="418"/>
      <c r="K429" s="418"/>
      <c r="L429" s="418"/>
      <c r="M429" s="146">
        <v>987</v>
      </c>
      <c r="N429" s="91">
        <f>Computation!N430</f>
        <v>0</v>
      </c>
      <c r="O429" s="412"/>
      <c r="P429" s="524"/>
      <c r="Q429" s="524"/>
      <c r="R429" s="524"/>
      <c r="S429" s="524"/>
      <c r="T429" s="524"/>
      <c r="U429" s="524"/>
      <c r="V429" s="223"/>
      <c r="W429" s="223"/>
      <c r="X429" s="223"/>
      <c r="Y429" s="223"/>
      <c r="Z429" s="246"/>
      <c r="AA429" s="223"/>
      <c r="AB429" s="284"/>
      <c r="AC429" s="223"/>
      <c r="AD429" s="284"/>
      <c r="AE429" s="247"/>
      <c r="AF429" s="237"/>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223"/>
      <c r="BK429" s="223"/>
      <c r="BL429" s="223"/>
      <c r="BM429" s="223"/>
      <c r="BN429" s="223"/>
      <c r="BO429" s="223"/>
      <c r="BP429" s="223"/>
      <c r="BQ429" s="223"/>
      <c r="BR429" s="532"/>
    </row>
    <row r="430" spans="1:70" ht="27" hidden="1" customHeight="1" x14ac:dyDescent="0.3">
      <c r="A430" s="4"/>
      <c r="B430" s="418" t="s">
        <v>304</v>
      </c>
      <c r="C430" s="418"/>
      <c r="D430" s="418"/>
      <c r="E430" s="418"/>
      <c r="F430" s="418"/>
      <c r="G430" s="418"/>
      <c r="H430" s="418"/>
      <c r="I430" s="418"/>
      <c r="J430" s="418"/>
      <c r="K430" s="418"/>
      <c r="L430" s="418"/>
      <c r="M430" s="146">
        <v>988</v>
      </c>
      <c r="N430" s="168"/>
      <c r="O430" s="412"/>
      <c r="P430" s="524"/>
      <c r="Q430" s="524"/>
      <c r="R430" s="524"/>
      <c r="S430" s="524"/>
      <c r="T430" s="524"/>
      <c r="U430" s="524"/>
      <c r="V430" s="223"/>
      <c r="W430" s="223"/>
      <c r="X430" s="223"/>
      <c r="Y430" s="223"/>
      <c r="Z430" s="246"/>
      <c r="AA430" s="223"/>
      <c r="AB430" s="284"/>
      <c r="AC430" s="223"/>
      <c r="AD430" s="284"/>
      <c r="AE430" s="247"/>
      <c r="AF430" s="237"/>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223"/>
      <c r="BK430" s="223"/>
      <c r="BL430" s="223"/>
      <c r="BM430" s="223"/>
      <c r="BN430" s="223"/>
      <c r="BO430" s="223"/>
      <c r="BP430" s="223"/>
      <c r="BQ430" s="223"/>
      <c r="BR430" s="532"/>
    </row>
    <row r="431" spans="1:70" ht="27" hidden="1" customHeight="1" x14ac:dyDescent="0.3">
      <c r="A431" s="4"/>
      <c r="B431" s="418" t="s">
        <v>305</v>
      </c>
      <c r="C431" s="418"/>
      <c r="D431" s="418"/>
      <c r="E431" s="418"/>
      <c r="F431" s="418"/>
      <c r="G431" s="418"/>
      <c r="H431" s="418"/>
      <c r="I431" s="418"/>
      <c r="J431" s="418"/>
      <c r="K431" s="418"/>
      <c r="L431" s="418"/>
      <c r="M431" s="146">
        <v>989</v>
      </c>
      <c r="N431" s="91"/>
      <c r="O431" s="412"/>
      <c r="P431" s="524"/>
      <c r="Q431" s="524"/>
      <c r="R431" s="524"/>
      <c r="S431" s="524"/>
      <c r="T431" s="524"/>
      <c r="U431" s="524"/>
      <c r="V431" s="223"/>
      <c r="W431" s="223"/>
      <c r="X431" s="223"/>
      <c r="Y431" s="223"/>
      <c r="Z431" s="246"/>
      <c r="AA431" s="223"/>
      <c r="AB431" s="284"/>
      <c r="AC431" s="223"/>
      <c r="AD431" s="284"/>
      <c r="AE431" s="247"/>
      <c r="AF431" s="237"/>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223"/>
      <c r="BK431" s="223"/>
      <c r="BL431" s="223"/>
      <c r="BM431" s="223"/>
      <c r="BN431" s="223"/>
      <c r="BO431" s="223"/>
      <c r="BP431" s="223"/>
      <c r="BQ431" s="223"/>
      <c r="BR431" s="532"/>
    </row>
    <row r="432" spans="1:70" ht="27" hidden="1" customHeight="1" x14ac:dyDescent="0.3">
      <c r="A432" s="4"/>
      <c r="B432" s="418" t="s">
        <v>306</v>
      </c>
      <c r="C432" s="418"/>
      <c r="D432" s="418"/>
      <c r="E432" s="418"/>
      <c r="F432" s="418"/>
      <c r="G432" s="418"/>
      <c r="H432" s="418"/>
      <c r="I432" s="418"/>
      <c r="J432" s="418"/>
      <c r="K432" s="418"/>
      <c r="L432" s="418"/>
      <c r="M432" s="146">
        <v>990</v>
      </c>
      <c r="N432" s="91" t="e">
        <f>Computation!#REF!</f>
        <v>#REF!</v>
      </c>
      <c r="O432" s="412"/>
      <c r="P432" s="524"/>
      <c r="Q432" s="524"/>
      <c r="R432" s="524"/>
      <c r="S432" s="524"/>
      <c r="T432" s="524"/>
      <c r="U432" s="524"/>
      <c r="V432" s="223"/>
      <c r="W432" s="223"/>
      <c r="X432" s="223"/>
      <c r="Y432" s="223"/>
      <c r="Z432" s="246"/>
      <c r="AA432" s="223"/>
      <c r="AB432" s="284"/>
      <c r="AC432" s="223"/>
      <c r="AD432" s="284"/>
      <c r="AE432" s="247"/>
      <c r="AF432" s="237"/>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223"/>
      <c r="BK432" s="223"/>
      <c r="BL432" s="223"/>
      <c r="BM432" s="223"/>
      <c r="BN432" s="223"/>
      <c r="BO432" s="223"/>
      <c r="BP432" s="223"/>
      <c r="BQ432" s="223"/>
      <c r="BR432" s="532"/>
    </row>
    <row r="433" spans="1:70" ht="27" hidden="1" customHeight="1" x14ac:dyDescent="0.3">
      <c r="A433" s="4"/>
      <c r="B433" s="418" t="s">
        <v>307</v>
      </c>
      <c r="C433" s="418"/>
      <c r="D433" s="418"/>
      <c r="E433" s="418"/>
      <c r="F433" s="418"/>
      <c r="G433" s="418"/>
      <c r="H433" s="418"/>
      <c r="I433" s="418"/>
      <c r="J433" s="418"/>
      <c r="K433" s="418"/>
      <c r="L433" s="418"/>
      <c r="M433" s="146">
        <v>991</v>
      </c>
      <c r="N433" s="91" t="e">
        <f>Computation!#REF!</f>
        <v>#REF!</v>
      </c>
      <c r="O433" s="412"/>
      <c r="P433" s="524"/>
      <c r="Q433" s="524"/>
      <c r="R433" s="524"/>
      <c r="S433" s="524"/>
      <c r="T433" s="524"/>
      <c r="U433" s="524"/>
      <c r="V433" s="223"/>
      <c r="W433" s="223"/>
      <c r="X433" s="223"/>
      <c r="Y433" s="223"/>
      <c r="Z433" s="246"/>
      <c r="AA433" s="223"/>
      <c r="AB433" s="284"/>
      <c r="AC433" s="223"/>
      <c r="AD433" s="284"/>
      <c r="AE433" s="247"/>
      <c r="AF433" s="237"/>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532"/>
    </row>
    <row r="434" spans="1:70" ht="27" hidden="1" customHeight="1" x14ac:dyDescent="0.3">
      <c r="A434" s="4"/>
      <c r="B434" s="418" t="s">
        <v>5</v>
      </c>
      <c r="C434" s="418"/>
      <c r="D434" s="418"/>
      <c r="E434" s="418"/>
      <c r="F434" s="418"/>
      <c r="G434" s="418"/>
      <c r="H434" s="418"/>
      <c r="I434" s="418"/>
      <c r="J434" s="418"/>
      <c r="K434" s="418"/>
      <c r="L434" s="418"/>
      <c r="M434" s="146">
        <v>992</v>
      </c>
      <c r="N434" s="91" t="e">
        <f>Computation!#REF!</f>
        <v>#REF!</v>
      </c>
      <c r="O434" s="412"/>
      <c r="P434" s="524"/>
      <c r="Q434" s="524"/>
      <c r="R434" s="524"/>
      <c r="S434" s="524"/>
      <c r="T434" s="524"/>
      <c r="U434" s="524"/>
      <c r="V434" s="223"/>
      <c r="W434" s="223"/>
      <c r="X434" s="223"/>
      <c r="Y434" s="223"/>
      <c r="Z434" s="246"/>
      <c r="AA434" s="223"/>
      <c r="AB434" s="284"/>
      <c r="AC434" s="223"/>
      <c r="AD434" s="284"/>
      <c r="AE434" s="247"/>
      <c r="AF434" s="237"/>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532"/>
    </row>
    <row r="435" spans="1:70" ht="27" customHeight="1" x14ac:dyDescent="0.3">
      <c r="A435" s="4"/>
      <c r="B435" s="418" t="s">
        <v>908</v>
      </c>
      <c r="C435" s="418"/>
      <c r="D435" s="418"/>
      <c r="E435" s="418"/>
      <c r="F435" s="418"/>
      <c r="G435" s="418"/>
      <c r="H435" s="418"/>
      <c r="I435" s="418"/>
      <c r="J435" s="418"/>
      <c r="K435" s="418"/>
      <c r="L435" s="418"/>
      <c r="M435" s="146">
        <v>993</v>
      </c>
      <c r="N435" s="91">
        <f>Computation!N431</f>
        <v>0</v>
      </c>
      <c r="O435" s="412"/>
      <c r="P435" s="524"/>
      <c r="Q435" s="524"/>
      <c r="R435" s="524"/>
      <c r="S435" s="524"/>
      <c r="T435" s="524"/>
      <c r="U435" s="524"/>
      <c r="V435" s="223"/>
      <c r="W435" s="223"/>
      <c r="X435" s="223"/>
      <c r="Y435" s="223"/>
      <c r="Z435" s="246"/>
      <c r="AA435" s="223"/>
      <c r="AB435" s="284"/>
      <c r="AC435" s="223"/>
      <c r="AD435" s="284"/>
      <c r="AE435" s="247"/>
      <c r="AF435" s="237"/>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532"/>
    </row>
    <row r="436" spans="1:70" ht="27" customHeight="1" x14ac:dyDescent="0.3">
      <c r="A436" s="4"/>
      <c r="B436" s="418" t="s">
        <v>308</v>
      </c>
      <c r="C436" s="418"/>
      <c r="D436" s="418"/>
      <c r="E436" s="418"/>
      <c r="F436" s="418"/>
      <c r="G436" s="418"/>
      <c r="H436" s="418"/>
      <c r="I436" s="418"/>
      <c r="J436" s="418"/>
      <c r="K436" s="418"/>
      <c r="L436" s="418"/>
      <c r="M436" s="146">
        <v>994</v>
      </c>
      <c r="N436" s="91">
        <f>Computation!N432</f>
        <v>0</v>
      </c>
      <c r="O436" s="542"/>
      <c r="P436" s="543"/>
      <c r="Q436" s="543"/>
      <c r="R436" s="543"/>
      <c r="S436" s="543"/>
      <c r="T436" s="543"/>
      <c r="U436" s="543"/>
      <c r="V436" s="253"/>
      <c r="W436" s="253"/>
      <c r="X436" s="253"/>
      <c r="Y436" s="253"/>
      <c r="Z436" s="254"/>
      <c r="AA436" s="253"/>
      <c r="AB436" s="255"/>
      <c r="AC436" s="253"/>
      <c r="AD436" s="255"/>
      <c r="AE436" s="256"/>
      <c r="AF436" s="257"/>
      <c r="AG436" s="253"/>
      <c r="AH436" s="253"/>
      <c r="AI436" s="253"/>
      <c r="AJ436" s="253"/>
      <c r="AK436" s="253"/>
      <c r="AL436" s="253"/>
      <c r="AM436" s="253"/>
      <c r="AN436" s="253"/>
      <c r="AO436" s="253"/>
      <c r="AP436" s="253"/>
      <c r="AQ436" s="253"/>
      <c r="AR436" s="253"/>
      <c r="AS436" s="253"/>
      <c r="AT436" s="253"/>
      <c r="AU436" s="253"/>
      <c r="AV436" s="253"/>
      <c r="AW436" s="253"/>
      <c r="AX436" s="253"/>
      <c r="AY436" s="253"/>
      <c r="AZ436" s="253"/>
      <c r="BA436" s="253"/>
      <c r="BB436" s="253"/>
      <c r="BC436" s="253"/>
      <c r="BD436" s="253"/>
      <c r="BE436" s="253"/>
      <c r="BF436" s="253"/>
      <c r="BG436" s="253"/>
      <c r="BH436" s="253"/>
      <c r="BI436" s="253"/>
      <c r="BJ436" s="253"/>
      <c r="BK436" s="253"/>
      <c r="BL436" s="253"/>
      <c r="BM436" s="253"/>
      <c r="BN436" s="253"/>
      <c r="BO436" s="253"/>
      <c r="BP436" s="253"/>
      <c r="BQ436" s="253"/>
      <c r="BR436" s="533"/>
    </row>
    <row r="437" spans="1:70" ht="27" customHeight="1" x14ac:dyDescent="0.3">
      <c r="A437" s="407"/>
      <c r="B437" s="407"/>
      <c r="C437" s="407"/>
      <c r="D437" s="407"/>
      <c r="E437" s="407"/>
      <c r="F437" s="407"/>
      <c r="G437" s="407"/>
      <c r="H437" s="407"/>
      <c r="I437" s="407"/>
      <c r="J437" s="407"/>
      <c r="K437" s="407"/>
      <c r="L437" s="407"/>
      <c r="M437" s="407"/>
      <c r="N437" s="407"/>
      <c r="O437" s="407"/>
      <c r="P437" s="407"/>
      <c r="Q437" s="407"/>
      <c r="R437" s="407"/>
      <c r="S437" s="407"/>
      <c r="T437" s="407"/>
      <c r="U437" s="407"/>
      <c r="V437" s="407"/>
    </row>
    <row r="438" spans="1:70" ht="27" customHeight="1" x14ac:dyDescent="0.3">
      <c r="A438" s="407"/>
      <c r="B438" s="407"/>
      <c r="C438" s="407"/>
      <c r="D438" s="407"/>
      <c r="E438" s="407"/>
      <c r="F438" s="407"/>
      <c r="G438" s="407"/>
      <c r="H438" s="407"/>
      <c r="I438" s="407"/>
      <c r="J438" s="407"/>
      <c r="K438" s="407"/>
      <c r="L438" s="407"/>
      <c r="M438" s="407"/>
      <c r="N438" s="407"/>
      <c r="O438" s="407"/>
      <c r="P438" s="407"/>
      <c r="Q438" s="407"/>
      <c r="R438" s="407"/>
      <c r="S438" s="407"/>
      <c r="T438" s="407"/>
      <c r="U438" s="407"/>
      <c r="V438" s="407"/>
    </row>
    <row r="439" spans="1:70" ht="27" customHeight="1" x14ac:dyDescent="0.3">
      <c r="A439" s="407"/>
      <c r="B439" s="407"/>
      <c r="C439" s="407"/>
      <c r="D439" s="407"/>
      <c r="E439" s="407"/>
      <c r="F439" s="407"/>
      <c r="G439" s="407"/>
      <c r="H439" s="407"/>
      <c r="I439" s="407"/>
      <c r="J439" s="407"/>
      <c r="K439" s="407"/>
      <c r="L439" s="407"/>
      <c r="M439" s="407"/>
      <c r="N439" s="407"/>
      <c r="O439" s="407"/>
      <c r="P439" s="407"/>
      <c r="Q439" s="407"/>
      <c r="R439" s="407"/>
      <c r="S439" s="407"/>
      <c r="T439" s="407"/>
      <c r="U439" s="407"/>
      <c r="V439" s="407"/>
    </row>
    <row r="440" spans="1:70" ht="27" customHeight="1" x14ac:dyDescent="0.3">
      <c r="A440" s="407"/>
      <c r="B440" s="407"/>
      <c r="C440" s="407"/>
      <c r="D440" s="407"/>
      <c r="E440" s="407"/>
      <c r="F440" s="407"/>
      <c r="G440" s="407"/>
      <c r="H440" s="407"/>
      <c r="I440" s="407"/>
      <c r="J440" s="407"/>
      <c r="K440" s="407"/>
      <c r="L440" s="407"/>
      <c r="M440" s="407"/>
      <c r="N440" s="407"/>
      <c r="O440" s="407"/>
      <c r="P440" s="407"/>
      <c r="Q440" s="407"/>
      <c r="R440" s="407"/>
      <c r="S440" s="407"/>
      <c r="T440" s="407"/>
      <c r="U440" s="407"/>
      <c r="V440" s="407"/>
    </row>
    <row r="441" spans="1:70" ht="27" customHeight="1" x14ac:dyDescent="0.3">
      <c r="A441" s="407"/>
      <c r="B441" s="407"/>
      <c r="C441" s="407"/>
      <c r="D441" s="407"/>
      <c r="E441" s="407"/>
      <c r="F441" s="407"/>
      <c r="G441" s="407"/>
      <c r="H441" s="407"/>
      <c r="I441" s="407"/>
      <c r="J441" s="407"/>
      <c r="K441" s="407"/>
      <c r="L441" s="407"/>
      <c r="M441" s="407"/>
      <c r="N441" s="407"/>
      <c r="O441" s="407"/>
      <c r="P441" s="407"/>
      <c r="Q441" s="407"/>
      <c r="R441" s="407"/>
      <c r="S441" s="407"/>
      <c r="T441" s="407"/>
      <c r="U441" s="407"/>
      <c r="V441" s="407"/>
    </row>
    <row r="442" spans="1:70" ht="27" customHeight="1" x14ac:dyDescent="0.3">
      <c r="A442" s="407"/>
      <c r="B442" s="407"/>
      <c r="C442" s="407"/>
      <c r="D442" s="407"/>
      <c r="E442" s="407"/>
      <c r="F442" s="407"/>
      <c r="G442" s="407"/>
      <c r="H442" s="407"/>
      <c r="I442" s="407"/>
      <c r="J442" s="407"/>
      <c r="K442" s="407"/>
      <c r="L442" s="407"/>
      <c r="M442" s="407"/>
      <c r="N442" s="407"/>
      <c r="O442" s="407"/>
      <c r="P442" s="407"/>
      <c r="Q442" s="407"/>
      <c r="R442" s="407"/>
      <c r="S442" s="407"/>
      <c r="T442" s="407"/>
      <c r="U442" s="407"/>
      <c r="V442" s="407"/>
    </row>
    <row r="443" spans="1:70" ht="27" customHeight="1" x14ac:dyDescent="0.3">
      <c r="A443" s="407"/>
      <c r="B443" s="407"/>
      <c r="C443" s="407"/>
      <c r="D443" s="407"/>
      <c r="E443" s="407"/>
      <c r="F443" s="407"/>
      <c r="G443" s="407"/>
      <c r="H443" s="407"/>
      <c r="I443" s="407"/>
      <c r="J443" s="407"/>
      <c r="K443" s="407"/>
      <c r="L443" s="407"/>
      <c r="M443" s="407"/>
      <c r="N443" s="407"/>
      <c r="O443" s="407"/>
      <c r="P443" s="407"/>
      <c r="Q443" s="407"/>
      <c r="R443" s="407"/>
      <c r="S443" s="407"/>
      <c r="T443" s="407"/>
      <c r="U443" s="407"/>
      <c r="V443" s="407"/>
    </row>
    <row r="444" spans="1:70" ht="27" customHeight="1" x14ac:dyDescent="0.3">
      <c r="A444" s="407"/>
      <c r="B444" s="407"/>
      <c r="C444" s="407"/>
      <c r="D444" s="407"/>
      <c r="E444" s="407"/>
      <c r="F444" s="407"/>
      <c r="G444" s="407"/>
      <c r="H444" s="407"/>
      <c r="I444" s="407"/>
      <c r="J444" s="407"/>
      <c r="K444" s="407"/>
      <c r="L444" s="407"/>
      <c r="M444" s="407"/>
      <c r="N444" s="407"/>
      <c r="O444" s="407"/>
      <c r="P444" s="407"/>
      <c r="Q444" s="407"/>
      <c r="R444" s="407"/>
      <c r="S444" s="407"/>
      <c r="T444" s="407"/>
      <c r="U444" s="407"/>
      <c r="V444" s="407"/>
    </row>
    <row r="445" spans="1:70" ht="27" customHeight="1" x14ac:dyDescent="0.3">
      <c r="A445" s="407"/>
      <c r="B445" s="407"/>
      <c r="C445" s="407"/>
      <c r="D445" s="407"/>
      <c r="E445" s="407"/>
      <c r="F445" s="407"/>
      <c r="G445" s="407"/>
      <c r="H445" s="407"/>
      <c r="I445" s="407"/>
      <c r="J445" s="407"/>
      <c r="K445" s="407"/>
      <c r="L445" s="407"/>
      <c r="M445" s="407"/>
      <c r="N445" s="407"/>
      <c r="O445" s="407"/>
      <c r="P445" s="407"/>
      <c r="Q445" s="407"/>
      <c r="R445" s="407"/>
      <c r="S445" s="407"/>
      <c r="T445" s="407"/>
      <c r="U445" s="407"/>
      <c r="V445" s="407"/>
    </row>
    <row r="446" spans="1:70" ht="27" customHeight="1" x14ac:dyDescent="0.3">
      <c r="A446" s="407"/>
      <c r="B446" s="407"/>
      <c r="C446" s="407"/>
      <c r="D446" s="407"/>
      <c r="E446" s="407"/>
      <c r="F446" s="407"/>
      <c r="G446" s="407"/>
      <c r="H446" s="407"/>
      <c r="I446" s="407"/>
      <c r="J446" s="407"/>
      <c r="K446" s="407"/>
      <c r="L446" s="407"/>
      <c r="M446" s="407"/>
      <c r="N446" s="407"/>
      <c r="O446" s="407"/>
      <c r="P446" s="407"/>
      <c r="Q446" s="407"/>
      <c r="R446" s="407"/>
      <c r="S446" s="407"/>
      <c r="T446" s="407"/>
      <c r="U446" s="407"/>
      <c r="V446" s="407"/>
    </row>
    <row r="447" spans="1:70" ht="27" customHeight="1" x14ac:dyDescent="0.3">
      <c r="A447" s="407"/>
      <c r="B447" s="407"/>
      <c r="C447" s="407"/>
      <c r="D447" s="407"/>
      <c r="E447" s="407"/>
      <c r="F447" s="407"/>
      <c r="G447" s="407"/>
      <c r="H447" s="407"/>
      <c r="I447" s="407"/>
      <c r="J447" s="407"/>
      <c r="K447" s="407"/>
      <c r="L447" s="407"/>
      <c r="M447" s="407"/>
      <c r="N447" s="407"/>
      <c r="O447" s="407"/>
      <c r="P447" s="407"/>
      <c r="Q447" s="407"/>
      <c r="R447" s="407"/>
      <c r="S447" s="407"/>
      <c r="T447" s="407"/>
      <c r="U447" s="407"/>
      <c r="V447" s="407"/>
    </row>
    <row r="448" spans="1:70" ht="27" customHeight="1" x14ac:dyDescent="0.3">
      <c r="A448" s="407"/>
      <c r="B448" s="407"/>
      <c r="C448" s="407"/>
      <c r="D448" s="407"/>
      <c r="E448" s="407"/>
      <c r="F448" s="407"/>
      <c r="G448" s="407"/>
      <c r="H448" s="407"/>
      <c r="I448" s="407"/>
      <c r="J448" s="407"/>
      <c r="K448" s="407"/>
      <c r="L448" s="407"/>
      <c r="M448" s="407"/>
      <c r="N448" s="407"/>
      <c r="O448" s="407"/>
      <c r="P448" s="407"/>
      <c r="Q448" s="407"/>
      <c r="R448" s="407"/>
      <c r="S448" s="407"/>
      <c r="T448" s="407"/>
      <c r="U448" s="407"/>
      <c r="V448" s="407"/>
    </row>
    <row r="449" spans="1:22" ht="27" customHeight="1" x14ac:dyDescent="0.3">
      <c r="A449" s="407"/>
      <c r="B449" s="407"/>
      <c r="C449" s="407"/>
      <c r="D449" s="407"/>
      <c r="E449" s="407"/>
      <c r="F449" s="407"/>
      <c r="G449" s="407"/>
      <c r="H449" s="407"/>
      <c r="I449" s="407"/>
      <c r="J449" s="407"/>
      <c r="K449" s="407"/>
      <c r="L449" s="407"/>
      <c r="M449" s="407"/>
      <c r="N449" s="407"/>
      <c r="O449" s="407"/>
      <c r="P449" s="407"/>
      <c r="Q449" s="407"/>
      <c r="R449" s="407"/>
      <c r="S449" s="407"/>
      <c r="T449" s="407"/>
      <c r="U449" s="407"/>
      <c r="V449" s="407"/>
    </row>
    <row r="450" spans="1:22" ht="27" customHeight="1" x14ac:dyDescent="0.3">
      <c r="A450" s="407"/>
      <c r="B450" s="407"/>
      <c r="C450" s="407"/>
      <c r="D450" s="407"/>
      <c r="E450" s="407"/>
      <c r="F450" s="407"/>
      <c r="G450" s="407"/>
      <c r="H450" s="407"/>
      <c r="I450" s="407"/>
      <c r="J450" s="407"/>
      <c r="K450" s="407"/>
      <c r="L450" s="407"/>
      <c r="M450" s="407"/>
      <c r="N450" s="407"/>
      <c r="O450" s="407"/>
      <c r="P450" s="407"/>
      <c r="Q450" s="407"/>
      <c r="R450" s="407"/>
      <c r="S450" s="407"/>
      <c r="T450" s="407"/>
      <c r="U450" s="407"/>
      <c r="V450" s="407"/>
    </row>
    <row r="451" spans="1:22" ht="27" customHeight="1" x14ac:dyDescent="0.3">
      <c r="A451" s="407"/>
      <c r="B451" s="407"/>
      <c r="C451" s="407"/>
      <c r="D451" s="407"/>
      <c r="E451" s="407"/>
      <c r="F451" s="407"/>
      <c r="G451" s="407"/>
      <c r="H451" s="407"/>
      <c r="I451" s="407"/>
      <c r="J451" s="407"/>
      <c r="K451" s="407"/>
      <c r="L451" s="407"/>
      <c r="M451" s="407"/>
      <c r="N451" s="407"/>
      <c r="O451" s="407"/>
      <c r="P451" s="407"/>
      <c r="Q451" s="407"/>
      <c r="R451" s="407"/>
      <c r="S451" s="407"/>
      <c r="T451" s="407"/>
      <c r="U451" s="407"/>
      <c r="V451" s="407"/>
    </row>
    <row r="452" spans="1:22" ht="27" customHeight="1" x14ac:dyDescent="0.3">
      <c r="A452" s="407"/>
      <c r="B452" s="407"/>
      <c r="C452" s="407"/>
      <c r="D452" s="407"/>
      <c r="E452" s="407"/>
      <c r="F452" s="407"/>
      <c r="G452" s="407"/>
      <c r="H452" s="407"/>
      <c r="I452" s="407"/>
      <c r="J452" s="407"/>
      <c r="K452" s="407"/>
      <c r="L452" s="407"/>
      <c r="M452" s="407"/>
      <c r="N452" s="407"/>
      <c r="O452" s="407"/>
      <c r="P452" s="407"/>
      <c r="Q452" s="407"/>
      <c r="R452" s="407"/>
      <c r="S452" s="407"/>
      <c r="T452" s="407"/>
      <c r="U452" s="407"/>
      <c r="V452" s="407"/>
    </row>
    <row r="453" spans="1:22" ht="27" customHeight="1" x14ac:dyDescent="0.3">
      <c r="A453" s="407"/>
      <c r="B453" s="407"/>
      <c r="C453" s="407"/>
      <c r="D453" s="407"/>
      <c r="E453" s="407"/>
      <c r="F453" s="407"/>
      <c r="G453" s="407"/>
      <c r="H453" s="407"/>
      <c r="I453" s="407"/>
      <c r="J453" s="407"/>
      <c r="K453" s="407"/>
      <c r="L453" s="407"/>
      <c r="M453" s="407"/>
      <c r="N453" s="407"/>
      <c r="O453" s="407"/>
      <c r="P453" s="407"/>
      <c r="Q453" s="407"/>
      <c r="R453" s="407"/>
      <c r="S453" s="407"/>
      <c r="T453" s="407"/>
      <c r="U453" s="407"/>
      <c r="V453" s="407"/>
    </row>
    <row r="454" spans="1:22" ht="27" customHeight="1" x14ac:dyDescent="0.3">
      <c r="A454" s="407"/>
      <c r="B454" s="407"/>
      <c r="C454" s="407"/>
      <c r="D454" s="407"/>
      <c r="E454" s="407"/>
      <c r="F454" s="407"/>
      <c r="G454" s="407"/>
      <c r="H454" s="407"/>
      <c r="I454" s="407"/>
      <c r="J454" s="407"/>
      <c r="K454" s="407"/>
      <c r="L454" s="407"/>
      <c r="M454" s="407"/>
      <c r="N454" s="407"/>
      <c r="O454" s="407"/>
      <c r="P454" s="407"/>
      <c r="Q454" s="407"/>
      <c r="R454" s="407"/>
      <c r="S454" s="407"/>
      <c r="T454" s="407"/>
      <c r="U454" s="407"/>
      <c r="V454" s="407"/>
    </row>
    <row r="455" spans="1:22" ht="27" customHeight="1" x14ac:dyDescent="0.3">
      <c r="A455" s="407"/>
      <c r="B455" s="407"/>
      <c r="C455" s="407"/>
      <c r="D455" s="407"/>
      <c r="E455" s="407"/>
      <c r="F455" s="407"/>
      <c r="G455" s="407"/>
      <c r="H455" s="407"/>
      <c r="I455" s="407"/>
      <c r="J455" s="407"/>
      <c r="K455" s="407"/>
      <c r="L455" s="407"/>
      <c r="M455" s="407"/>
      <c r="N455" s="407"/>
      <c r="O455" s="407"/>
      <c r="P455" s="407"/>
      <c r="Q455" s="407"/>
      <c r="R455" s="407"/>
      <c r="S455" s="407"/>
      <c r="T455" s="407"/>
      <c r="U455" s="407"/>
      <c r="V455" s="407"/>
    </row>
    <row r="456" spans="1:22" ht="27" customHeight="1" x14ac:dyDescent="0.3">
      <c r="A456" s="407"/>
      <c r="B456" s="407"/>
      <c r="C456" s="407"/>
      <c r="D456" s="407"/>
      <c r="E456" s="407"/>
      <c r="F456" s="407"/>
      <c r="G456" s="407"/>
      <c r="H456" s="407"/>
      <c r="I456" s="407"/>
      <c r="J456" s="407"/>
      <c r="K456" s="407"/>
      <c r="L456" s="407"/>
      <c r="M456" s="407"/>
      <c r="N456" s="407"/>
      <c r="O456" s="407"/>
      <c r="P456" s="407"/>
      <c r="Q456" s="407"/>
      <c r="R456" s="407"/>
      <c r="S456" s="407"/>
      <c r="T456" s="407"/>
      <c r="U456" s="407"/>
      <c r="V456" s="407"/>
    </row>
    <row r="457" spans="1:22" ht="27" customHeight="1" x14ac:dyDescent="0.3">
      <c r="A457" s="407"/>
      <c r="B457" s="407"/>
      <c r="C457" s="407"/>
      <c r="D457" s="407"/>
      <c r="E457" s="407"/>
      <c r="F457" s="407"/>
      <c r="G457" s="407"/>
      <c r="H457" s="407"/>
      <c r="I457" s="407"/>
      <c r="J457" s="407"/>
      <c r="K457" s="407"/>
      <c r="L457" s="407"/>
      <c r="M457" s="407"/>
      <c r="N457" s="407"/>
      <c r="O457" s="407"/>
      <c r="P457" s="407"/>
      <c r="Q457" s="407"/>
      <c r="R457" s="407"/>
      <c r="S457" s="407"/>
      <c r="T457" s="407"/>
      <c r="U457" s="407"/>
      <c r="V457" s="407"/>
    </row>
  </sheetData>
  <sheetProtection password="CC13" sheet="1" objects="1" scenarios="1" selectLockedCells="1"/>
  <sortState ref="AB2:AB6">
    <sortCondition ref="AB2"/>
  </sortState>
  <dataConsolidate/>
  <mergeCells count="590">
    <mergeCell ref="B13:J13"/>
    <mergeCell ref="B14:J14"/>
    <mergeCell ref="B21:J21"/>
    <mergeCell ref="B18:J18"/>
    <mergeCell ref="BR33:BR436"/>
    <mergeCell ref="BR1:BR26"/>
    <mergeCell ref="D372:L372"/>
    <mergeCell ref="D373:L373"/>
    <mergeCell ref="D374:L374"/>
    <mergeCell ref="D375:L375"/>
    <mergeCell ref="D376:L376"/>
    <mergeCell ref="D377:L377"/>
    <mergeCell ref="B372:B373"/>
    <mergeCell ref="B374:B375"/>
    <mergeCell ref="B376:B377"/>
    <mergeCell ref="C372:C373"/>
    <mergeCell ref="C374:C375"/>
    <mergeCell ref="C376:C377"/>
    <mergeCell ref="S137:U138"/>
    <mergeCell ref="Q322:U322"/>
    <mergeCell ref="S321:U321"/>
    <mergeCell ref="O323:U436"/>
    <mergeCell ref="O78:U88"/>
    <mergeCell ref="S94:U97"/>
    <mergeCell ref="O98:U101"/>
    <mergeCell ref="R102:U103"/>
    <mergeCell ref="O104:U125"/>
    <mergeCell ref="S126:U126"/>
    <mergeCell ref="O129:U136"/>
    <mergeCell ref="O102:Q102"/>
    <mergeCell ref="O103:Q103"/>
    <mergeCell ref="P97:R97"/>
    <mergeCell ref="B396:M396"/>
    <mergeCell ref="B338:L338"/>
    <mergeCell ref="B340:L340"/>
    <mergeCell ref="B341:L341"/>
    <mergeCell ref="B342:L342"/>
    <mergeCell ref="B343:N343"/>
    <mergeCell ref="B344:N344"/>
    <mergeCell ref="B345:L345"/>
    <mergeCell ref="B346:L346"/>
    <mergeCell ref="C339:N339"/>
    <mergeCell ref="B332:L332"/>
    <mergeCell ref="B333:L333"/>
    <mergeCell ref="B334:L334"/>
    <mergeCell ref="B336:L336"/>
    <mergeCell ref="B337:L337"/>
    <mergeCell ref="B335:C335"/>
    <mergeCell ref="B347:L347"/>
    <mergeCell ref="B348:L348"/>
    <mergeCell ref="B349:L349"/>
    <mergeCell ref="B350:L350"/>
    <mergeCell ref="B351:L351"/>
    <mergeCell ref="B352:L352"/>
    <mergeCell ref="B353:L353"/>
    <mergeCell ref="B354:N354"/>
    <mergeCell ref="B355:L355"/>
    <mergeCell ref="B398:M398"/>
    <mergeCell ref="B399:M399"/>
    <mergeCell ref="B400:M400"/>
    <mergeCell ref="B378:L378"/>
    <mergeCell ref="B379:L379"/>
    <mergeCell ref="B380:L380"/>
    <mergeCell ref="B381:L381"/>
    <mergeCell ref="B382:N382"/>
    <mergeCell ref="B365:L365"/>
    <mergeCell ref="B366:L366"/>
    <mergeCell ref="B367:L367"/>
    <mergeCell ref="B368:L368"/>
    <mergeCell ref="B369:L369"/>
    <mergeCell ref="B370:L370"/>
    <mergeCell ref="B395:M395"/>
    <mergeCell ref="B397:M397"/>
    <mergeCell ref="B402:M402"/>
    <mergeCell ref="C100:N100"/>
    <mergeCell ref="B391:L391"/>
    <mergeCell ref="B383:M383"/>
    <mergeCell ref="B384:M384"/>
    <mergeCell ref="B385:M385"/>
    <mergeCell ref="B386:M386"/>
    <mergeCell ref="B387:M387"/>
    <mergeCell ref="B388:M388"/>
    <mergeCell ref="B389:M389"/>
    <mergeCell ref="B390:M390"/>
    <mergeCell ref="B401:M401"/>
    <mergeCell ref="B371:N371"/>
    <mergeCell ref="B356:L356"/>
    <mergeCell ref="B357:L357"/>
    <mergeCell ref="B358:L358"/>
    <mergeCell ref="B359:L359"/>
    <mergeCell ref="B360:L360"/>
    <mergeCell ref="B361:L361"/>
    <mergeCell ref="B362:L362"/>
    <mergeCell ref="B363:L363"/>
    <mergeCell ref="B364:L364"/>
    <mergeCell ref="B329:L329"/>
    <mergeCell ref="B331:L331"/>
    <mergeCell ref="B69:L69"/>
    <mergeCell ref="B70:L70"/>
    <mergeCell ref="B72:L72"/>
    <mergeCell ref="B73:L73"/>
    <mergeCell ref="B57:L57"/>
    <mergeCell ref="B58:L58"/>
    <mergeCell ref="B59:L59"/>
    <mergeCell ref="B60:L60"/>
    <mergeCell ref="B86:L86"/>
    <mergeCell ref="B61:L61"/>
    <mergeCell ref="B62:L62"/>
    <mergeCell ref="B63:L63"/>
    <mergeCell ref="B64:L64"/>
    <mergeCell ref="B74:L74"/>
    <mergeCell ref="B75:L75"/>
    <mergeCell ref="B78:L78"/>
    <mergeCell ref="B79:L79"/>
    <mergeCell ref="B81:L81"/>
    <mergeCell ref="B82:L82"/>
    <mergeCell ref="G76:L76"/>
    <mergeCell ref="B77:L77"/>
    <mergeCell ref="B76:F76"/>
    <mergeCell ref="P64:R64"/>
    <mergeCell ref="P65:R65"/>
    <mergeCell ref="O62:T62"/>
    <mergeCell ref="P66:R66"/>
    <mergeCell ref="B201:L201"/>
    <mergeCell ref="B202:L202"/>
    <mergeCell ref="B203:L203"/>
    <mergeCell ref="B204:L204"/>
    <mergeCell ref="B205:L205"/>
    <mergeCell ref="B184:N184"/>
    <mergeCell ref="C105:N105"/>
    <mergeCell ref="P63:R63"/>
    <mergeCell ref="B71:I71"/>
    <mergeCell ref="J71:N71"/>
    <mergeCell ref="B80:H80"/>
    <mergeCell ref="I80:N80"/>
    <mergeCell ref="C83:N83"/>
    <mergeCell ref="B85:E85"/>
    <mergeCell ref="F85:N85"/>
    <mergeCell ref="B84:L84"/>
    <mergeCell ref="B65:L65"/>
    <mergeCell ref="B66:L66"/>
    <mergeCell ref="B67:L67"/>
    <mergeCell ref="B68:L68"/>
    <mergeCell ref="B436:L436"/>
    <mergeCell ref="B424:L424"/>
    <mergeCell ref="B427:L427"/>
    <mergeCell ref="B428:L428"/>
    <mergeCell ref="B429:L429"/>
    <mergeCell ref="B430:L430"/>
    <mergeCell ref="B431:L431"/>
    <mergeCell ref="B432:L432"/>
    <mergeCell ref="C425:N425"/>
    <mergeCell ref="B433:L433"/>
    <mergeCell ref="B434:L434"/>
    <mergeCell ref="B435:L435"/>
    <mergeCell ref="B426:L426"/>
    <mergeCell ref="B415:N415"/>
    <mergeCell ref="B416:L416"/>
    <mergeCell ref="B417:L417"/>
    <mergeCell ref="B418:L418"/>
    <mergeCell ref="B419:L419"/>
    <mergeCell ref="B420:L420"/>
    <mergeCell ref="B421:L421"/>
    <mergeCell ref="B422:L422"/>
    <mergeCell ref="B423:L423"/>
    <mergeCell ref="C413:D413"/>
    <mergeCell ref="E413:F413"/>
    <mergeCell ref="G413:H413"/>
    <mergeCell ref="J413:K413"/>
    <mergeCell ref="L413:M413"/>
    <mergeCell ref="C414:D414"/>
    <mergeCell ref="E414:F414"/>
    <mergeCell ref="G414:H414"/>
    <mergeCell ref="J414:K414"/>
    <mergeCell ref="L414:M414"/>
    <mergeCell ref="C411:D411"/>
    <mergeCell ref="E411:F411"/>
    <mergeCell ref="G411:H411"/>
    <mergeCell ref="J411:K411"/>
    <mergeCell ref="L411:M411"/>
    <mergeCell ref="C412:D412"/>
    <mergeCell ref="E412:F412"/>
    <mergeCell ref="G412:H412"/>
    <mergeCell ref="J412:K412"/>
    <mergeCell ref="L412:M412"/>
    <mergeCell ref="C409:D409"/>
    <mergeCell ref="E409:F409"/>
    <mergeCell ref="G409:H409"/>
    <mergeCell ref="J409:K409"/>
    <mergeCell ref="L409:M409"/>
    <mergeCell ref="C410:D410"/>
    <mergeCell ref="E410:F410"/>
    <mergeCell ref="G410:H410"/>
    <mergeCell ref="J410:K410"/>
    <mergeCell ref="L410:M410"/>
    <mergeCell ref="B403:L403"/>
    <mergeCell ref="B404:L404"/>
    <mergeCell ref="B405:L405"/>
    <mergeCell ref="B406:N406"/>
    <mergeCell ref="C408:D408"/>
    <mergeCell ref="E408:F408"/>
    <mergeCell ref="G408:H408"/>
    <mergeCell ref="J408:K408"/>
    <mergeCell ref="L408:M408"/>
    <mergeCell ref="B407:D407"/>
    <mergeCell ref="E407:N407"/>
    <mergeCell ref="D335:N335"/>
    <mergeCell ref="B330:C330"/>
    <mergeCell ref="D330:N330"/>
    <mergeCell ref="B320:N320"/>
    <mergeCell ref="B321:L321"/>
    <mergeCell ref="B322:L322"/>
    <mergeCell ref="B323:L323"/>
    <mergeCell ref="B324:L324"/>
    <mergeCell ref="B326:L326"/>
    <mergeCell ref="B327:L327"/>
    <mergeCell ref="B328:L328"/>
    <mergeCell ref="B325:C325"/>
    <mergeCell ref="D325:N325"/>
    <mergeCell ref="B311:L311"/>
    <mergeCell ref="B312:L312"/>
    <mergeCell ref="B313:L313"/>
    <mergeCell ref="B314:L314"/>
    <mergeCell ref="B315:L315"/>
    <mergeCell ref="B316:L316"/>
    <mergeCell ref="B317:L317"/>
    <mergeCell ref="B318:L318"/>
    <mergeCell ref="B319:L319"/>
    <mergeCell ref="B302:L302"/>
    <mergeCell ref="B303:N303"/>
    <mergeCell ref="B304:N304"/>
    <mergeCell ref="B305:L305"/>
    <mergeCell ref="B306:L306"/>
    <mergeCell ref="B307:L307"/>
    <mergeCell ref="B308:L308"/>
    <mergeCell ref="B309:N309"/>
    <mergeCell ref="B310:L310"/>
    <mergeCell ref="B293:L293"/>
    <mergeCell ref="B294:L294"/>
    <mergeCell ref="B295:L295"/>
    <mergeCell ref="B296:L296"/>
    <mergeCell ref="B297:L297"/>
    <mergeCell ref="B298:L298"/>
    <mergeCell ref="B299:N299"/>
    <mergeCell ref="B300:L300"/>
    <mergeCell ref="B301:L301"/>
    <mergeCell ref="B284:L284"/>
    <mergeCell ref="B285:L285"/>
    <mergeCell ref="B286:L286"/>
    <mergeCell ref="B287:L287"/>
    <mergeCell ref="B288:L288"/>
    <mergeCell ref="B289:L289"/>
    <mergeCell ref="B290:L290"/>
    <mergeCell ref="B291:L291"/>
    <mergeCell ref="B292:L292"/>
    <mergeCell ref="B275:L275"/>
    <mergeCell ref="B276:L276"/>
    <mergeCell ref="B277:L277"/>
    <mergeCell ref="B278:L278"/>
    <mergeCell ref="B279:L279"/>
    <mergeCell ref="B280:L280"/>
    <mergeCell ref="B281:L281"/>
    <mergeCell ref="B283:L283"/>
    <mergeCell ref="C282:N282"/>
    <mergeCell ref="B266:L266"/>
    <mergeCell ref="B267:L267"/>
    <mergeCell ref="B268:L268"/>
    <mergeCell ref="B269:L269"/>
    <mergeCell ref="B270:L270"/>
    <mergeCell ref="B271:N271"/>
    <mergeCell ref="B273:L273"/>
    <mergeCell ref="B274:L274"/>
    <mergeCell ref="C272:N272"/>
    <mergeCell ref="B257:L257"/>
    <mergeCell ref="B258:L258"/>
    <mergeCell ref="B259:L259"/>
    <mergeCell ref="B260:L260"/>
    <mergeCell ref="B261:L261"/>
    <mergeCell ref="B262:L262"/>
    <mergeCell ref="B263:L263"/>
    <mergeCell ref="B264:L264"/>
    <mergeCell ref="B265:L265"/>
    <mergeCell ref="B248:L248"/>
    <mergeCell ref="B249:L249"/>
    <mergeCell ref="B250:L250"/>
    <mergeCell ref="B251:L251"/>
    <mergeCell ref="B252:L252"/>
    <mergeCell ref="B253:L253"/>
    <mergeCell ref="B255:L255"/>
    <mergeCell ref="B256:L256"/>
    <mergeCell ref="C254:N254"/>
    <mergeCell ref="B238:L238"/>
    <mergeCell ref="B239:L239"/>
    <mergeCell ref="B240:L240"/>
    <mergeCell ref="B241:N241"/>
    <mergeCell ref="C242:L242"/>
    <mergeCell ref="C243:L243"/>
    <mergeCell ref="B244:L244"/>
    <mergeCell ref="C245:L245"/>
    <mergeCell ref="B247:L247"/>
    <mergeCell ref="B229:L229"/>
    <mergeCell ref="B231:L231"/>
    <mergeCell ref="B232:L232"/>
    <mergeCell ref="B233:L233"/>
    <mergeCell ref="B234:L234"/>
    <mergeCell ref="B235:L235"/>
    <mergeCell ref="B236:L236"/>
    <mergeCell ref="B237:L237"/>
    <mergeCell ref="C230:N230"/>
    <mergeCell ref="B220:L220"/>
    <mergeCell ref="B221:L221"/>
    <mergeCell ref="B222:L222"/>
    <mergeCell ref="B223:L223"/>
    <mergeCell ref="B224:L224"/>
    <mergeCell ref="B225:L225"/>
    <mergeCell ref="B226:L226"/>
    <mergeCell ref="B227:L227"/>
    <mergeCell ref="B228:L228"/>
    <mergeCell ref="B211:L211"/>
    <mergeCell ref="B212:L212"/>
    <mergeCell ref="B213:L213"/>
    <mergeCell ref="B214:L214"/>
    <mergeCell ref="B215:L215"/>
    <mergeCell ref="B216:L216"/>
    <mergeCell ref="B217:N217"/>
    <mergeCell ref="B219:L219"/>
    <mergeCell ref="C218:N218"/>
    <mergeCell ref="B208:L208"/>
    <mergeCell ref="B210:L210"/>
    <mergeCell ref="B192:L192"/>
    <mergeCell ref="B193:L193"/>
    <mergeCell ref="B194:L194"/>
    <mergeCell ref="B195:L195"/>
    <mergeCell ref="B196:L196"/>
    <mergeCell ref="B197:L197"/>
    <mergeCell ref="B198:L198"/>
    <mergeCell ref="B199:L199"/>
    <mergeCell ref="B200:L200"/>
    <mergeCell ref="B209:E209"/>
    <mergeCell ref="F209:N209"/>
    <mergeCell ref="B207:E207"/>
    <mergeCell ref="F207:N207"/>
    <mergeCell ref="B206:L206"/>
    <mergeCell ref="B185:L185"/>
    <mergeCell ref="B186:L186"/>
    <mergeCell ref="B187:L187"/>
    <mergeCell ref="B188:L188"/>
    <mergeCell ref="B189:L189"/>
    <mergeCell ref="B190:L190"/>
    <mergeCell ref="B191:L191"/>
    <mergeCell ref="B177:L177"/>
    <mergeCell ref="B178:L178"/>
    <mergeCell ref="B179:L179"/>
    <mergeCell ref="B180:L180"/>
    <mergeCell ref="B181:L181"/>
    <mergeCell ref="B162:L162"/>
    <mergeCell ref="B164:L164"/>
    <mergeCell ref="B165:L165"/>
    <mergeCell ref="B166:L166"/>
    <mergeCell ref="B167:L167"/>
    <mergeCell ref="M181:N183"/>
    <mergeCell ref="B182:D182"/>
    <mergeCell ref="E182:L182"/>
    <mergeCell ref="B183:D183"/>
    <mergeCell ref="E183:L183"/>
    <mergeCell ref="B168:L168"/>
    <mergeCell ref="B169:L169"/>
    <mergeCell ref="B170:L170"/>
    <mergeCell ref="B171:L171"/>
    <mergeCell ref="B172:L172"/>
    <mergeCell ref="B173:L173"/>
    <mergeCell ref="B174:L174"/>
    <mergeCell ref="B175:L175"/>
    <mergeCell ref="B176:L176"/>
    <mergeCell ref="C163:N163"/>
    <mergeCell ref="B153:N153"/>
    <mergeCell ref="B154:L154"/>
    <mergeCell ref="B155:L155"/>
    <mergeCell ref="B156:L156"/>
    <mergeCell ref="B158:L158"/>
    <mergeCell ref="B159:L159"/>
    <mergeCell ref="B160:L160"/>
    <mergeCell ref="B161:L161"/>
    <mergeCell ref="C157:N157"/>
    <mergeCell ref="B144:L144"/>
    <mergeCell ref="B145:L145"/>
    <mergeCell ref="B146:L146"/>
    <mergeCell ref="B147:L147"/>
    <mergeCell ref="B148:L148"/>
    <mergeCell ref="B149:L149"/>
    <mergeCell ref="B150:L150"/>
    <mergeCell ref="B151:L151"/>
    <mergeCell ref="B152:L152"/>
    <mergeCell ref="B135:L135"/>
    <mergeCell ref="B136:L136"/>
    <mergeCell ref="B137:L137"/>
    <mergeCell ref="B138:L138"/>
    <mergeCell ref="B139:L139"/>
    <mergeCell ref="B140:L140"/>
    <mergeCell ref="B141:L141"/>
    <mergeCell ref="B142:L142"/>
    <mergeCell ref="B143:L143"/>
    <mergeCell ref="B125:L125"/>
    <mergeCell ref="B108:L108"/>
    <mergeCell ref="B118:L118"/>
    <mergeCell ref="B119:L119"/>
    <mergeCell ref="B92:L92"/>
    <mergeCell ref="B133:L133"/>
    <mergeCell ref="B134:N134"/>
    <mergeCell ref="C109:N109"/>
    <mergeCell ref="C120:N120"/>
    <mergeCell ref="E102:H102"/>
    <mergeCell ref="I102:J102"/>
    <mergeCell ref="B110:L110"/>
    <mergeCell ref="B111:L111"/>
    <mergeCell ref="B112:L112"/>
    <mergeCell ref="B113:L113"/>
    <mergeCell ref="B114:L114"/>
    <mergeCell ref="B115:L115"/>
    <mergeCell ref="B116:L116"/>
    <mergeCell ref="B117:L117"/>
    <mergeCell ref="K102:L102"/>
    <mergeCell ref="E103:H103"/>
    <mergeCell ref="I103:J103"/>
    <mergeCell ref="B123:L123"/>
    <mergeCell ref="B124:L124"/>
    <mergeCell ref="B56:G56"/>
    <mergeCell ref="H56:N56"/>
    <mergeCell ref="B48:L48"/>
    <mergeCell ref="B49:L49"/>
    <mergeCell ref="B50:L50"/>
    <mergeCell ref="B51:L51"/>
    <mergeCell ref="B52:L52"/>
    <mergeCell ref="B54:L54"/>
    <mergeCell ref="B55:L55"/>
    <mergeCell ref="D47:N47"/>
    <mergeCell ref="B53:G53"/>
    <mergeCell ref="H53:N53"/>
    <mergeCell ref="B38:L38"/>
    <mergeCell ref="B39:N39"/>
    <mergeCell ref="B40:L40"/>
    <mergeCell ref="B41:L41"/>
    <mergeCell ref="B42:L42"/>
    <mergeCell ref="B43:L43"/>
    <mergeCell ref="B44:L44"/>
    <mergeCell ref="B45:L45"/>
    <mergeCell ref="B46:L46"/>
    <mergeCell ref="B47:C47"/>
    <mergeCell ref="B35:D35"/>
    <mergeCell ref="E35:F35"/>
    <mergeCell ref="G35:K35"/>
    <mergeCell ref="L35:M35"/>
    <mergeCell ref="B36:D36"/>
    <mergeCell ref="E36:F36"/>
    <mergeCell ref="G36:K36"/>
    <mergeCell ref="L36:M36"/>
    <mergeCell ref="L37:M37"/>
    <mergeCell ref="C37:K37"/>
    <mergeCell ref="L34:M34"/>
    <mergeCell ref="B30:C30"/>
    <mergeCell ref="E30:F30"/>
    <mergeCell ref="G30:H30"/>
    <mergeCell ref="J30:K30"/>
    <mergeCell ref="L30:M30"/>
    <mergeCell ref="B31:C31"/>
    <mergeCell ref="E31:F31"/>
    <mergeCell ref="G31:H31"/>
    <mergeCell ref="J31:K31"/>
    <mergeCell ref="L31:M31"/>
    <mergeCell ref="C32:F32"/>
    <mergeCell ref="B126:L126"/>
    <mergeCell ref="B127:L127"/>
    <mergeCell ref="B128:L128"/>
    <mergeCell ref="B129:L129"/>
    <mergeCell ref="B130:L130"/>
    <mergeCell ref="B131:L131"/>
    <mergeCell ref="B132:L132"/>
    <mergeCell ref="B392:L392"/>
    <mergeCell ref="L17:N17"/>
    <mergeCell ref="L18:N18"/>
    <mergeCell ref="B19:K19"/>
    <mergeCell ref="L19:N19"/>
    <mergeCell ref="B20:K20"/>
    <mergeCell ref="B22:K22"/>
    <mergeCell ref="L22:N22"/>
    <mergeCell ref="L20:N20"/>
    <mergeCell ref="L21:N21"/>
    <mergeCell ref="B17:K17"/>
    <mergeCell ref="L23:N23"/>
    <mergeCell ref="B25:N25"/>
    <mergeCell ref="B26:N26"/>
    <mergeCell ref="B28:C28"/>
    <mergeCell ref="L27:M27"/>
    <mergeCell ref="B23:K23"/>
    <mergeCell ref="B1:N1"/>
    <mergeCell ref="B2:N2"/>
    <mergeCell ref="B3:F3"/>
    <mergeCell ref="B4:N4"/>
    <mergeCell ref="C6:D6"/>
    <mergeCell ref="E6:K6"/>
    <mergeCell ref="M6:N6"/>
    <mergeCell ref="C7:K7"/>
    <mergeCell ref="C8:K8"/>
    <mergeCell ref="G3:H3"/>
    <mergeCell ref="I3:N3"/>
    <mergeCell ref="L8:M8"/>
    <mergeCell ref="M7:N7"/>
    <mergeCell ref="B121:L121"/>
    <mergeCell ref="I101:J101"/>
    <mergeCell ref="K101:L101"/>
    <mergeCell ref="M101:N101"/>
    <mergeCell ref="B89:L89"/>
    <mergeCell ref="B90:L90"/>
    <mergeCell ref="B91:L91"/>
    <mergeCell ref="B88:C88"/>
    <mergeCell ref="D88:N88"/>
    <mergeCell ref="E101:H101"/>
    <mergeCell ref="B96:L96"/>
    <mergeCell ref="M10:N10"/>
    <mergeCell ref="L11:N11"/>
    <mergeCell ref="B5:E5"/>
    <mergeCell ref="F5:N5"/>
    <mergeCell ref="B24:G24"/>
    <mergeCell ref="H24:N24"/>
    <mergeCell ref="B12:J12"/>
    <mergeCell ref="B87:L87"/>
    <mergeCell ref="E28:F28"/>
    <mergeCell ref="G28:H28"/>
    <mergeCell ref="J28:K28"/>
    <mergeCell ref="L28:M28"/>
    <mergeCell ref="B29:C29"/>
    <mergeCell ref="E29:F29"/>
    <mergeCell ref="G29:H29"/>
    <mergeCell ref="J29:K29"/>
    <mergeCell ref="L29:M29"/>
    <mergeCell ref="G32:H32"/>
    <mergeCell ref="J32:K32"/>
    <mergeCell ref="L32:M32"/>
    <mergeCell ref="B33:N33"/>
    <mergeCell ref="B34:D34"/>
    <mergeCell ref="E34:F34"/>
    <mergeCell ref="G34:K34"/>
    <mergeCell ref="B122:L122"/>
    <mergeCell ref="B104:L104"/>
    <mergeCell ref="B106:L106"/>
    <mergeCell ref="B107:L107"/>
    <mergeCell ref="C9:K9"/>
    <mergeCell ref="B10:B11"/>
    <mergeCell ref="C10:K10"/>
    <mergeCell ref="C11:K11"/>
    <mergeCell ref="L12:N12"/>
    <mergeCell ref="L9:M9"/>
    <mergeCell ref="L13:N13"/>
    <mergeCell ref="L14:N14"/>
    <mergeCell ref="K103:L103"/>
    <mergeCell ref="B15:K15"/>
    <mergeCell ref="L15:N15"/>
    <mergeCell ref="B16:K16"/>
    <mergeCell ref="B27:C27"/>
    <mergeCell ref="E27:F27"/>
    <mergeCell ref="G27:H27"/>
    <mergeCell ref="J27:K27"/>
    <mergeCell ref="B97:L97"/>
    <mergeCell ref="B98:L98"/>
    <mergeCell ref="B99:N99"/>
    <mergeCell ref="L16:M16"/>
    <mergeCell ref="P76:R76"/>
    <mergeCell ref="P54:Q54"/>
    <mergeCell ref="P299:R299"/>
    <mergeCell ref="A437:V457"/>
    <mergeCell ref="P94:R94"/>
    <mergeCell ref="P126:R126"/>
    <mergeCell ref="P137:R137"/>
    <mergeCell ref="P138:R138"/>
    <mergeCell ref="O1:U26"/>
    <mergeCell ref="O33:O34"/>
    <mergeCell ref="S33:U34"/>
    <mergeCell ref="U62:U66"/>
    <mergeCell ref="S67:U67"/>
    <mergeCell ref="O94:O97"/>
    <mergeCell ref="P33:R33"/>
    <mergeCell ref="P67:R67"/>
    <mergeCell ref="P321:R321"/>
    <mergeCell ref="P34:R34"/>
    <mergeCell ref="C246:L246"/>
    <mergeCell ref="B393:L393"/>
    <mergeCell ref="B394:N394"/>
    <mergeCell ref="B93:L93"/>
    <mergeCell ref="B94:L94"/>
    <mergeCell ref="B95:L95"/>
  </mergeCells>
  <conditionalFormatting sqref="B28:BR31">
    <cfRule type="colorScale" priority="1">
      <colorScale>
        <cfvo type="min"/>
        <cfvo type="max"/>
        <color rgb="FF63BE7B"/>
        <color rgb="FFFCFCFF"/>
      </colorScale>
    </cfRule>
  </conditionalFormatting>
  <dataValidations count="19">
    <dataValidation type="date" allowBlank="1" showInputMessage="1" showErrorMessage="1" sqref="AD3:AD4">
      <formula1>AD3</formula1>
      <formula2>AD4</formula2>
    </dataValidation>
    <dataValidation type="decimal" allowBlank="1" showInputMessage="1" showErrorMessage="1" errorTitle="Input Data Type" error="Please enter a valid number" sqref="O28:BR31">
      <formula1>0</formula1>
      <formula2>100000000</formula2>
    </dataValidation>
    <dataValidation type="list" allowBlank="1" showInputMessage="1" showErrorMessage="1" sqref="L17:L18 L22 K102:L103">
      <formula1>$AC$2:$AC$4</formula1>
    </dataValidation>
    <dataValidation type="list" allowBlank="1" showInputMessage="1" showErrorMessage="1" sqref="L12">
      <formula1>$AA$2:$AA$4</formula1>
    </dataValidation>
    <dataValidation type="list" allowBlank="1" showInputMessage="1" showErrorMessage="1" sqref="G3">
      <formula1>$Y$2:$Y$9</formula1>
    </dataValidation>
    <dataValidation type="list" allowBlank="1" showInputMessage="1" showErrorMessage="1" sqref="L23:N23">
      <formula1>$X$2:$X$7</formula1>
    </dataValidation>
    <dataValidation type="whole" allowBlank="1" showInputMessage="1" showErrorMessage="1" sqref="L16:N16 M6:N6">
      <formula1>0</formula1>
      <formula2>1000999999999</formula2>
    </dataValidation>
    <dataValidation type="whole" allowBlank="1" showInputMessage="1" showErrorMessage="1" sqref="M10:N10">
      <formula1>0</formula1>
      <formula2>900000</formula2>
    </dataValidation>
    <dataValidation type="list" allowBlank="1" showInputMessage="1" showErrorMessage="1" error="Please select item from the list." sqref="L14:N14">
      <formula1>$AB$2:$AB$7</formula1>
    </dataValidation>
    <dataValidation type="list" allowBlank="1" showInputMessage="1" showErrorMessage="1" sqref="E182:L182">
      <formula1>$AF$2:$AF$72</formula1>
    </dataValidation>
    <dataValidation type="list" allowBlank="1" showInputMessage="1" showErrorMessage="1" error="Item from the list must be selected" sqref="L19:N19">
      <formula1>$AE$2:$AE$264</formula1>
    </dataValidation>
    <dataValidation type="list" allowBlank="1" showInputMessage="1" showErrorMessage="1" sqref="L13:N13">
      <formula1>$Z$2:$Z$257</formula1>
    </dataValidation>
    <dataValidation type="whole" operator="lessThanOrEqual" allowBlank="1" showInputMessage="1" showErrorMessage="1" error="Claim can not exceed $240" prompt="Claim can not exceed $240" sqref="N112:N113">
      <formula1>240</formula1>
    </dataValidation>
    <dataValidation type="whole" operator="lessThanOrEqual" allowBlank="1" showInputMessage="1" showErrorMessage="1" error="Claim can not exceed $750" prompt="Claim can not exceed $750" sqref="N114">
      <formula1>750</formula1>
    </dataValidation>
    <dataValidation type="whole" operator="lessThanOrEqual" allowBlank="1" showInputMessage="1" showErrorMessage="1" error="Claim can not exceed $5000" prompt="Claim can not exceed $5000" sqref="N115">
      <formula1>5000</formula1>
    </dataValidation>
    <dataValidation type="whole" operator="lessThanOrEqual" allowBlank="1" showInputMessage="1" showErrorMessage="1" error="Claim can not exceed $2000" prompt="Claim can not exceed $2000" sqref="N123">
      <formula1>2000</formula1>
    </dataValidation>
    <dataValidation type="list" allowBlank="1" showInputMessage="1" showErrorMessage="1" sqref="G76">
      <formula1>$AE$2:$AE$261</formula1>
    </dataValidation>
    <dataValidation operator="greaterThanOrEqual" allowBlank="1" showInputMessage="1" showErrorMessage="1" sqref="E102:H103"/>
    <dataValidation type="whole" allowBlank="1" showInputMessage="1" showErrorMessage="1" error="TIN must be thirteen digits" sqref="M7:N7">
      <formula1>1000000000100</formula1>
      <formula2>1000999999999</formula2>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6"/>
  <sheetViews>
    <sheetView workbookViewId="0">
      <selection activeCell="M433" sqref="M433"/>
    </sheetView>
  </sheetViews>
  <sheetFormatPr defaultRowHeight="15" x14ac:dyDescent="0.25"/>
  <cols>
    <col min="1" max="1" width="9.140625" style="170"/>
    <col min="2" max="2" width="12.28515625" style="170" customWidth="1"/>
    <col min="3" max="8" width="9.140625" style="170"/>
    <col min="9" max="9" width="12.42578125" style="170" customWidth="1"/>
    <col min="10" max="10" width="6.5703125" style="170" customWidth="1"/>
    <col min="11" max="11" width="7.140625" style="170" customWidth="1"/>
    <col min="12" max="12" width="9.140625" style="170"/>
    <col min="13" max="13" width="6" style="170" customWidth="1"/>
    <col min="14" max="14" width="12.42578125" style="170" bestFit="1" customWidth="1"/>
    <col min="15" max="16384" width="9.140625" style="170"/>
  </cols>
  <sheetData>
    <row r="1" spans="1:16" ht="20.25" x14ac:dyDescent="0.25">
      <c r="A1" s="4"/>
      <c r="B1" s="583" t="s">
        <v>23</v>
      </c>
      <c r="C1" s="583"/>
      <c r="D1" s="583"/>
      <c r="E1" s="583"/>
      <c r="F1" s="583"/>
      <c r="G1" s="583"/>
      <c r="H1" s="583"/>
      <c r="I1" s="583"/>
      <c r="J1" s="583"/>
      <c r="K1" s="583"/>
      <c r="L1" s="583"/>
      <c r="M1" s="583"/>
      <c r="N1" s="583"/>
    </row>
    <row r="2" spans="1:16" ht="18.75" x14ac:dyDescent="0.25">
      <c r="A2" s="4"/>
      <c r="B2" s="521" t="s">
        <v>24</v>
      </c>
      <c r="C2" s="521"/>
      <c r="D2" s="521"/>
      <c r="E2" s="521"/>
      <c r="F2" s="521"/>
      <c r="G2" s="521"/>
      <c r="H2" s="521"/>
      <c r="I2" s="521"/>
      <c r="J2" s="521"/>
      <c r="K2" s="521"/>
      <c r="L2" s="521"/>
      <c r="M2" s="521"/>
      <c r="N2" s="521"/>
    </row>
    <row r="3" spans="1:16" ht="20.25" customHeight="1" x14ac:dyDescent="0.25">
      <c r="A3" s="4"/>
      <c r="B3" s="584">
        <f>Computation!G3</f>
        <v>0</v>
      </c>
      <c r="C3" s="585"/>
      <c r="D3" s="585"/>
      <c r="E3" s="585"/>
      <c r="F3" s="585"/>
      <c r="G3" s="585"/>
      <c r="H3" s="585"/>
      <c r="I3" s="585"/>
      <c r="J3" s="585"/>
      <c r="K3" s="585"/>
      <c r="L3" s="585"/>
      <c r="M3" s="585"/>
      <c r="N3" s="586"/>
    </row>
    <row r="4" spans="1:16" ht="18.75" customHeight="1" x14ac:dyDescent="0.25">
      <c r="A4" s="4"/>
      <c r="B4" s="587"/>
      <c r="C4" s="588"/>
      <c r="D4" s="588"/>
      <c r="E4" s="588"/>
      <c r="F4" s="588"/>
      <c r="G4" s="588"/>
      <c r="H4" s="588"/>
      <c r="I4" s="588"/>
      <c r="J4" s="588"/>
      <c r="K4" s="588"/>
      <c r="L4" s="588"/>
      <c r="M4" s="588"/>
      <c r="N4" s="589"/>
    </row>
    <row r="5" spans="1:16" ht="15" customHeight="1" x14ac:dyDescent="0.25">
      <c r="A5" s="4"/>
      <c r="B5" s="590"/>
      <c r="C5" s="591"/>
      <c r="D5" s="591"/>
      <c r="E5" s="591"/>
      <c r="F5" s="591"/>
      <c r="G5" s="591"/>
      <c r="H5" s="591"/>
      <c r="I5" s="591"/>
      <c r="J5" s="591"/>
      <c r="K5" s="591"/>
      <c r="L5" s="591"/>
      <c r="M5" s="591"/>
      <c r="N5" s="592"/>
    </row>
    <row r="6" spans="1:16" x14ac:dyDescent="0.25">
      <c r="A6" s="4"/>
      <c r="B6" s="136" t="s">
        <v>877</v>
      </c>
      <c r="C6" s="469">
        <f ca="1">Computation!C6:D6</f>
        <v>43801</v>
      </c>
      <c r="D6" s="469"/>
      <c r="E6" s="409"/>
      <c r="F6" s="409"/>
      <c r="G6" s="409"/>
      <c r="H6" s="409"/>
      <c r="I6" s="409"/>
      <c r="J6" s="409"/>
      <c r="K6" s="409"/>
      <c r="L6" s="192" t="s">
        <v>61</v>
      </c>
      <c r="M6" s="578">
        <f>Computation!M6</f>
        <v>0</v>
      </c>
      <c r="N6" s="578"/>
    </row>
    <row r="7" spans="1:16" x14ac:dyDescent="0.25">
      <c r="A7" s="4"/>
      <c r="B7" s="95" t="s">
        <v>26</v>
      </c>
      <c r="C7" s="577">
        <v>0</v>
      </c>
      <c r="D7" s="577"/>
      <c r="E7" s="577"/>
      <c r="F7" s="577"/>
      <c r="G7" s="577"/>
      <c r="H7" s="577"/>
      <c r="I7" s="577"/>
      <c r="J7" s="577"/>
      <c r="K7" s="577"/>
      <c r="L7" s="95" t="s">
        <v>899</v>
      </c>
      <c r="M7" s="578">
        <f>Computation!M7</f>
        <v>0</v>
      </c>
      <c r="N7" s="578"/>
    </row>
    <row r="8" spans="1:16" x14ac:dyDescent="0.25">
      <c r="A8" s="4"/>
      <c r="B8" s="95" t="s">
        <v>27</v>
      </c>
      <c r="C8" s="577">
        <v>0</v>
      </c>
      <c r="D8" s="577"/>
      <c r="E8" s="577"/>
      <c r="F8" s="577"/>
      <c r="G8" s="577"/>
      <c r="H8" s="577"/>
      <c r="I8" s="577"/>
      <c r="J8" s="577"/>
      <c r="K8" s="577"/>
      <c r="L8" s="576" t="s">
        <v>898</v>
      </c>
      <c r="M8" s="576"/>
      <c r="N8" s="177" t="s">
        <v>226</v>
      </c>
    </row>
    <row r="9" spans="1:16" x14ac:dyDescent="0.25">
      <c r="A9" s="4"/>
      <c r="B9" s="95" t="s">
        <v>111</v>
      </c>
      <c r="C9" s="577">
        <v>0</v>
      </c>
      <c r="D9" s="577"/>
      <c r="E9" s="577"/>
      <c r="F9" s="577"/>
      <c r="G9" s="577"/>
      <c r="H9" s="577"/>
      <c r="I9" s="577"/>
      <c r="J9" s="577"/>
      <c r="K9" s="577"/>
      <c r="L9" s="576">
        <f>Computation!L9</f>
        <v>0</v>
      </c>
      <c r="M9" s="576"/>
      <c r="N9" s="178">
        <f>Computation!N9</f>
        <v>0</v>
      </c>
    </row>
    <row r="10" spans="1:16" x14ac:dyDescent="0.25">
      <c r="A10" s="4"/>
      <c r="B10" s="315"/>
      <c r="C10" s="577">
        <v>0</v>
      </c>
      <c r="D10" s="577"/>
      <c r="E10" s="577"/>
      <c r="F10" s="577"/>
      <c r="G10" s="577"/>
      <c r="H10" s="577"/>
      <c r="I10" s="577"/>
      <c r="J10" s="577"/>
      <c r="K10" s="577"/>
      <c r="L10" s="95" t="s">
        <v>864</v>
      </c>
      <c r="M10" s="578">
        <f>Computation!M10</f>
        <v>0</v>
      </c>
      <c r="N10" s="578"/>
    </row>
    <row r="11" spans="1:16" x14ac:dyDescent="0.25">
      <c r="A11" s="4"/>
      <c r="B11" s="315"/>
      <c r="C11" s="577">
        <v>0</v>
      </c>
      <c r="D11" s="577"/>
      <c r="E11" s="577"/>
      <c r="F11" s="577"/>
      <c r="G11" s="577"/>
      <c r="H11" s="577"/>
      <c r="I11" s="577"/>
      <c r="J11" s="577"/>
      <c r="K11" s="577"/>
      <c r="L11" s="315"/>
      <c r="M11" s="315"/>
      <c r="N11" s="315"/>
    </row>
    <row r="12" spans="1:16" x14ac:dyDescent="0.25">
      <c r="A12" s="4"/>
      <c r="B12" s="480" t="s">
        <v>338</v>
      </c>
      <c r="C12" s="480"/>
      <c r="D12" s="480"/>
      <c r="E12" s="480"/>
      <c r="F12" s="480"/>
      <c r="G12" s="480"/>
      <c r="H12" s="480"/>
      <c r="I12" s="480"/>
      <c r="J12" s="480"/>
      <c r="K12" s="480"/>
      <c r="L12" s="579">
        <f>Computation!L12</f>
        <v>0</v>
      </c>
      <c r="M12" s="579"/>
      <c r="N12" s="579"/>
    </row>
    <row r="13" spans="1:16" x14ac:dyDescent="0.25">
      <c r="A13" s="4"/>
      <c r="B13" s="480" t="s">
        <v>340</v>
      </c>
      <c r="C13" s="480"/>
      <c r="D13" s="480"/>
      <c r="E13" s="480"/>
      <c r="F13" s="480"/>
      <c r="G13" s="480"/>
      <c r="H13" s="480"/>
      <c r="I13" s="480"/>
      <c r="J13" s="480"/>
      <c r="K13" s="480"/>
      <c r="L13" s="579">
        <f>Computation!L13</f>
        <v>0</v>
      </c>
      <c r="M13" s="579"/>
      <c r="N13" s="579"/>
    </row>
    <row r="14" spans="1:16" x14ac:dyDescent="0.25">
      <c r="A14" s="4"/>
      <c r="B14" s="596" t="s">
        <v>342</v>
      </c>
      <c r="C14" s="596"/>
      <c r="D14" s="596"/>
      <c r="E14" s="596"/>
      <c r="F14" s="596"/>
      <c r="G14" s="596"/>
      <c r="H14" s="596"/>
      <c r="I14" s="596"/>
      <c r="J14" s="596"/>
      <c r="K14" s="596"/>
      <c r="L14" s="579">
        <f>Computation!L14</f>
        <v>0</v>
      </c>
      <c r="M14" s="579"/>
      <c r="N14" s="579"/>
    </row>
    <row r="15" spans="1:16" x14ac:dyDescent="0.25">
      <c r="A15" s="4"/>
      <c r="B15" s="314" t="s">
        <v>862</v>
      </c>
      <c r="C15" s="314"/>
      <c r="D15" s="314"/>
      <c r="E15" s="314"/>
      <c r="F15" s="314"/>
      <c r="G15" s="314"/>
      <c r="H15" s="314"/>
      <c r="I15" s="314"/>
      <c r="J15" s="314"/>
      <c r="K15" s="314"/>
      <c r="L15" s="579">
        <f>Computation!L15</f>
        <v>0</v>
      </c>
      <c r="M15" s="579"/>
      <c r="N15" s="579"/>
    </row>
    <row r="16" spans="1:16" x14ac:dyDescent="0.25">
      <c r="A16" s="4"/>
      <c r="B16" s="480" t="s">
        <v>889</v>
      </c>
      <c r="C16" s="480"/>
      <c r="D16" s="480"/>
      <c r="E16" s="480"/>
      <c r="F16" s="480"/>
      <c r="G16" s="480"/>
      <c r="H16" s="480"/>
      <c r="I16" s="480"/>
      <c r="J16" s="480"/>
      <c r="K16" s="480"/>
      <c r="L16" s="578">
        <f>Computation!L16</f>
        <v>0</v>
      </c>
      <c r="M16" s="578"/>
      <c r="N16" s="179">
        <f>Computation!N16</f>
        <v>0</v>
      </c>
      <c r="O16" s="171"/>
      <c r="P16" s="172"/>
    </row>
    <row r="17" spans="1:14" x14ac:dyDescent="0.25">
      <c r="A17" s="4"/>
      <c r="B17" s="484" t="s">
        <v>344</v>
      </c>
      <c r="C17" s="484"/>
      <c r="D17" s="484"/>
      <c r="E17" s="484"/>
      <c r="F17" s="484"/>
      <c r="G17" s="484"/>
      <c r="H17" s="484"/>
      <c r="I17" s="484"/>
      <c r="J17" s="484"/>
      <c r="K17" s="484"/>
      <c r="L17" s="579">
        <f>Computation!L17</f>
        <v>0</v>
      </c>
      <c r="M17" s="579"/>
      <c r="N17" s="579"/>
    </row>
    <row r="18" spans="1:14" x14ac:dyDescent="0.25">
      <c r="A18" s="4"/>
      <c r="B18" s="480" t="s">
        <v>345</v>
      </c>
      <c r="C18" s="480"/>
      <c r="D18" s="480"/>
      <c r="E18" s="480"/>
      <c r="F18" s="480"/>
      <c r="G18" s="480"/>
      <c r="H18" s="480"/>
      <c r="I18" s="480"/>
      <c r="J18" s="480"/>
      <c r="K18" s="480"/>
      <c r="L18" s="579">
        <f>Computation!L18</f>
        <v>0</v>
      </c>
      <c r="M18" s="579"/>
      <c r="N18" s="579"/>
    </row>
    <row r="19" spans="1:14" x14ac:dyDescent="0.25">
      <c r="A19" s="4"/>
      <c r="B19" s="480" t="s">
        <v>346</v>
      </c>
      <c r="C19" s="480"/>
      <c r="D19" s="480"/>
      <c r="E19" s="480"/>
      <c r="F19" s="480"/>
      <c r="G19" s="480"/>
      <c r="H19" s="480"/>
      <c r="I19" s="480"/>
      <c r="J19" s="480"/>
      <c r="K19" s="480"/>
      <c r="L19" s="579">
        <f>Computation!L19</f>
        <v>0</v>
      </c>
      <c r="M19" s="579"/>
      <c r="N19" s="579"/>
    </row>
    <row r="20" spans="1:14" x14ac:dyDescent="0.25">
      <c r="A20" s="4"/>
      <c r="B20" s="480" t="s">
        <v>348</v>
      </c>
      <c r="C20" s="480"/>
      <c r="D20" s="480"/>
      <c r="E20" s="480"/>
      <c r="F20" s="480"/>
      <c r="G20" s="480"/>
      <c r="H20" s="480"/>
      <c r="I20" s="480"/>
      <c r="J20" s="480"/>
      <c r="K20" s="480"/>
      <c r="L20" s="580">
        <f>Computation!L20</f>
        <v>0</v>
      </c>
      <c r="M20" s="581"/>
      <c r="N20" s="582"/>
    </row>
    <row r="21" spans="1:14" x14ac:dyDescent="0.25">
      <c r="A21" s="4"/>
      <c r="B21" s="480" t="s">
        <v>349</v>
      </c>
      <c r="C21" s="480"/>
      <c r="D21" s="480"/>
      <c r="E21" s="480"/>
      <c r="F21" s="480"/>
      <c r="G21" s="480"/>
      <c r="H21" s="480"/>
      <c r="I21" s="480"/>
      <c r="J21" s="480"/>
      <c r="K21" s="480"/>
      <c r="L21" s="580">
        <f>Computation!L21</f>
        <v>0</v>
      </c>
      <c r="M21" s="581"/>
      <c r="N21" s="582"/>
    </row>
    <row r="22" spans="1:14" x14ac:dyDescent="0.25">
      <c r="A22" s="4"/>
      <c r="B22" s="480" t="s">
        <v>350</v>
      </c>
      <c r="C22" s="480"/>
      <c r="D22" s="480"/>
      <c r="E22" s="480"/>
      <c r="F22" s="480"/>
      <c r="G22" s="480"/>
      <c r="H22" s="480"/>
      <c r="I22" s="480"/>
      <c r="J22" s="480"/>
      <c r="K22" s="480"/>
      <c r="L22" s="579">
        <f>Computation!L22</f>
        <v>0</v>
      </c>
      <c r="M22" s="579"/>
      <c r="N22" s="579"/>
    </row>
    <row r="23" spans="1:14" x14ac:dyDescent="0.25">
      <c r="A23" s="4"/>
      <c r="B23" s="484" t="s">
        <v>351</v>
      </c>
      <c r="C23" s="484"/>
      <c r="D23" s="484"/>
      <c r="E23" s="484"/>
      <c r="F23" s="484"/>
      <c r="G23" s="484"/>
      <c r="H23" s="484"/>
      <c r="I23" s="484"/>
      <c r="J23" s="484"/>
      <c r="K23" s="484"/>
      <c r="L23" s="579">
        <f>Computation!L23</f>
        <v>0</v>
      </c>
      <c r="M23" s="579"/>
      <c r="N23" s="579"/>
    </row>
    <row r="24" spans="1:14" ht="18.75" x14ac:dyDescent="0.25">
      <c r="A24" s="4"/>
      <c r="B24" s="597"/>
      <c r="C24" s="597"/>
      <c r="D24" s="597"/>
      <c r="E24" s="597"/>
      <c r="F24" s="597"/>
      <c r="G24" s="597"/>
      <c r="H24" s="597"/>
      <c r="I24" s="597"/>
      <c r="J24" s="597"/>
      <c r="K24" s="597"/>
      <c r="L24" s="597"/>
      <c r="M24" s="597"/>
      <c r="N24" s="597"/>
    </row>
    <row r="25" spans="1:14" s="195" customFormat="1" x14ac:dyDescent="0.25">
      <c r="A25" s="4"/>
      <c r="B25" s="565" t="s">
        <v>1078</v>
      </c>
      <c r="C25" s="565"/>
      <c r="D25" s="565"/>
      <c r="E25" s="565"/>
      <c r="F25" s="565"/>
      <c r="G25" s="565"/>
      <c r="H25" s="565"/>
      <c r="I25" s="565"/>
      <c r="J25" s="565"/>
      <c r="K25" s="565"/>
      <c r="L25" s="565"/>
      <c r="M25" s="565"/>
      <c r="N25" s="565"/>
    </row>
    <row r="26" spans="1:14" s="195" customFormat="1" x14ac:dyDescent="0.25">
      <c r="A26" s="4"/>
      <c r="B26" s="544" t="s">
        <v>878</v>
      </c>
      <c r="C26" s="545"/>
      <c r="D26" s="545"/>
      <c r="E26" s="545"/>
      <c r="F26" s="545"/>
      <c r="G26" s="594"/>
      <c r="H26" s="594"/>
      <c r="I26" s="594"/>
      <c r="J26" s="594"/>
      <c r="K26" s="594"/>
      <c r="L26" s="594"/>
      <c r="M26" s="594"/>
      <c r="N26" s="595"/>
    </row>
    <row r="27" spans="1:14" s="195" customFormat="1" ht="30" x14ac:dyDescent="0.25">
      <c r="A27" s="4"/>
      <c r="B27" s="560" t="s">
        <v>114</v>
      </c>
      <c r="C27" s="560"/>
      <c r="D27" s="194" t="s">
        <v>116</v>
      </c>
      <c r="E27" s="560" t="s">
        <v>117</v>
      </c>
      <c r="F27" s="560"/>
      <c r="G27" s="558" t="s">
        <v>1110</v>
      </c>
      <c r="H27" s="558"/>
      <c r="I27" s="190" t="s">
        <v>118</v>
      </c>
      <c r="J27" s="558" t="s">
        <v>868</v>
      </c>
      <c r="K27" s="558"/>
      <c r="L27" s="558" t="s">
        <v>870</v>
      </c>
      <c r="M27" s="558"/>
      <c r="N27" s="191" t="s">
        <v>203</v>
      </c>
    </row>
    <row r="28" spans="1:14" s="195" customFormat="1" x14ac:dyDescent="0.25">
      <c r="A28" s="4"/>
      <c r="B28" s="569">
        <f>Computation!B28</f>
        <v>0</v>
      </c>
      <c r="C28" s="569"/>
      <c r="D28" s="180">
        <f>Computation!C28</f>
        <v>0</v>
      </c>
      <c r="E28" s="570">
        <f>Computation!D28</f>
        <v>0</v>
      </c>
      <c r="F28" s="571"/>
      <c r="G28" s="568">
        <f>Computation!G28</f>
        <v>0</v>
      </c>
      <c r="H28" s="568"/>
      <c r="I28" s="66">
        <f>Computation!I28</f>
        <v>0</v>
      </c>
      <c r="J28" s="568">
        <f>Computation!J28</f>
        <v>0</v>
      </c>
      <c r="K28" s="568"/>
      <c r="L28" s="568">
        <f>Computation!L28</f>
        <v>0</v>
      </c>
      <c r="M28" s="568"/>
      <c r="N28" s="181">
        <f>Computation!N28</f>
        <v>0</v>
      </c>
    </row>
    <row r="29" spans="1:14" s="195" customFormat="1" x14ac:dyDescent="0.25">
      <c r="A29" s="4"/>
      <c r="B29" s="569">
        <f>Computation!B29</f>
        <v>0</v>
      </c>
      <c r="C29" s="569"/>
      <c r="D29" s="180">
        <f>Computation!C29</f>
        <v>0</v>
      </c>
      <c r="E29" s="570">
        <f>Computation!D29</f>
        <v>0</v>
      </c>
      <c r="F29" s="571"/>
      <c r="G29" s="568">
        <f>Computation!G29</f>
        <v>0</v>
      </c>
      <c r="H29" s="568"/>
      <c r="I29" s="66">
        <f>Computation!I29</f>
        <v>0</v>
      </c>
      <c r="J29" s="568">
        <f>Computation!J29</f>
        <v>0</v>
      </c>
      <c r="K29" s="568"/>
      <c r="L29" s="568">
        <f>Computation!L29</f>
        <v>0</v>
      </c>
      <c r="M29" s="568"/>
      <c r="N29" s="181">
        <f>Computation!N29</f>
        <v>0</v>
      </c>
    </row>
    <row r="30" spans="1:14" s="195" customFormat="1" x14ac:dyDescent="0.25">
      <c r="A30" s="4"/>
      <c r="B30" s="569">
        <f>Computation!B30</f>
        <v>0</v>
      </c>
      <c r="C30" s="569"/>
      <c r="D30" s="180">
        <f>Computation!C30</f>
        <v>0</v>
      </c>
      <c r="E30" s="570">
        <f>Computation!D30</f>
        <v>0</v>
      </c>
      <c r="F30" s="571"/>
      <c r="G30" s="568">
        <f>Computation!G30</f>
        <v>0</v>
      </c>
      <c r="H30" s="568"/>
      <c r="I30" s="66">
        <f>Computation!I30</f>
        <v>0</v>
      </c>
      <c r="J30" s="568">
        <f>Computation!J30</f>
        <v>0</v>
      </c>
      <c r="K30" s="568"/>
      <c r="L30" s="568">
        <f>Computation!L30</f>
        <v>0</v>
      </c>
      <c r="M30" s="568"/>
      <c r="N30" s="181">
        <f>Computation!N30</f>
        <v>0</v>
      </c>
    </row>
    <row r="31" spans="1:14" s="195" customFormat="1" x14ac:dyDescent="0.25">
      <c r="A31" s="4"/>
      <c r="B31" s="569">
        <f>Computation!B31</f>
        <v>0</v>
      </c>
      <c r="C31" s="569"/>
      <c r="D31" s="180">
        <f>Computation!C31</f>
        <v>0</v>
      </c>
      <c r="E31" s="570">
        <f>Computation!D31</f>
        <v>0</v>
      </c>
      <c r="F31" s="571"/>
      <c r="G31" s="568">
        <f>Computation!G31</f>
        <v>0</v>
      </c>
      <c r="H31" s="568"/>
      <c r="I31" s="66">
        <f>Computation!I31</f>
        <v>0</v>
      </c>
      <c r="J31" s="568">
        <f>Computation!J31</f>
        <v>0</v>
      </c>
      <c r="K31" s="568"/>
      <c r="L31" s="568">
        <f>Computation!L31</f>
        <v>0</v>
      </c>
      <c r="M31" s="568"/>
      <c r="N31" s="181">
        <f>Computation!N31</f>
        <v>0</v>
      </c>
    </row>
    <row r="32" spans="1:14" s="195" customFormat="1" x14ac:dyDescent="0.25">
      <c r="A32" s="4"/>
      <c r="B32" s="96" t="s">
        <v>115</v>
      </c>
      <c r="C32" s="572" t="s">
        <v>1140</v>
      </c>
      <c r="D32" s="573"/>
      <c r="E32" s="573"/>
      <c r="F32" s="574"/>
      <c r="G32" s="575">
        <f>Computation!G32</f>
        <v>0</v>
      </c>
      <c r="H32" s="575"/>
      <c r="I32" s="66">
        <f>Computation!I32</f>
        <v>0</v>
      </c>
      <c r="J32" s="575">
        <f>Computation!J32</f>
        <v>0</v>
      </c>
      <c r="K32" s="575"/>
      <c r="L32" s="575">
        <f>Computation!L32</f>
        <v>0</v>
      </c>
      <c r="M32" s="575"/>
      <c r="N32" s="59">
        <f>Computation!N32</f>
        <v>0</v>
      </c>
    </row>
    <row r="33" spans="1:14" s="195" customFormat="1" x14ac:dyDescent="0.25">
      <c r="A33" s="4"/>
      <c r="B33" s="314" t="s">
        <v>119</v>
      </c>
      <c r="C33" s="314"/>
      <c r="D33" s="314"/>
      <c r="E33" s="314"/>
      <c r="F33" s="314"/>
      <c r="G33" s="314"/>
      <c r="H33" s="314"/>
      <c r="I33" s="314"/>
      <c r="J33" s="314"/>
      <c r="K33" s="314"/>
      <c r="L33" s="314"/>
      <c r="M33" s="314"/>
      <c r="N33" s="314"/>
    </row>
    <row r="34" spans="1:14" s="195" customFormat="1" ht="30" x14ac:dyDescent="0.25">
      <c r="A34" s="4"/>
      <c r="B34" s="315" t="s">
        <v>120</v>
      </c>
      <c r="C34" s="315"/>
      <c r="D34" s="315"/>
      <c r="E34" s="315" t="s">
        <v>123</v>
      </c>
      <c r="F34" s="315"/>
      <c r="G34" s="315" t="s">
        <v>121</v>
      </c>
      <c r="H34" s="315"/>
      <c r="I34" s="315"/>
      <c r="J34" s="315"/>
      <c r="K34" s="315"/>
      <c r="L34" s="315" t="s">
        <v>122</v>
      </c>
      <c r="M34" s="315"/>
      <c r="N34" s="182" t="s">
        <v>202</v>
      </c>
    </row>
    <row r="35" spans="1:14" s="195" customFormat="1" x14ac:dyDescent="0.25">
      <c r="A35" s="4"/>
      <c r="B35" s="563">
        <f>Computation!B35</f>
        <v>0</v>
      </c>
      <c r="C35" s="563"/>
      <c r="D35" s="563"/>
      <c r="E35" s="563">
        <f>Computation!C35</f>
        <v>0</v>
      </c>
      <c r="F35" s="563"/>
      <c r="G35" s="561">
        <f>Computation!D35</f>
        <v>0</v>
      </c>
      <c r="H35" s="561"/>
      <c r="I35" s="561"/>
      <c r="J35" s="561"/>
      <c r="K35" s="561"/>
      <c r="L35" s="568">
        <f>Computation!L35</f>
        <v>0</v>
      </c>
      <c r="M35" s="568"/>
      <c r="N35" s="181">
        <f>Computation!N35</f>
        <v>0</v>
      </c>
    </row>
    <row r="36" spans="1:14" s="195" customFormat="1" x14ac:dyDescent="0.25">
      <c r="A36" s="4"/>
      <c r="B36" s="563">
        <f>Computation!B36</f>
        <v>0</v>
      </c>
      <c r="C36" s="563"/>
      <c r="D36" s="563"/>
      <c r="E36" s="563">
        <f>Computation!C36</f>
        <v>0</v>
      </c>
      <c r="F36" s="563"/>
      <c r="G36" s="561">
        <f>Computation!D36</f>
        <v>0</v>
      </c>
      <c r="H36" s="561"/>
      <c r="I36" s="561"/>
      <c r="J36" s="561"/>
      <c r="K36" s="561"/>
      <c r="L36" s="568">
        <f>Computation!L36</f>
        <v>0</v>
      </c>
      <c r="M36" s="568"/>
      <c r="N36" s="181">
        <f>Computation!N36</f>
        <v>0</v>
      </c>
    </row>
    <row r="37" spans="1:14" s="195" customFormat="1" x14ac:dyDescent="0.25">
      <c r="A37" s="4"/>
      <c r="B37" s="193" t="s">
        <v>115</v>
      </c>
      <c r="C37" s="409"/>
      <c r="D37" s="409"/>
      <c r="E37" s="409"/>
      <c r="F37" s="409"/>
      <c r="G37" s="409"/>
      <c r="H37" s="409"/>
      <c r="I37" s="409"/>
      <c r="J37" s="409"/>
      <c r="K37" s="409"/>
      <c r="L37" s="575">
        <f>Computation!L37:M37</f>
        <v>0</v>
      </c>
      <c r="M37" s="575"/>
      <c r="N37" s="59">
        <f>SUM(N35:N36)</f>
        <v>0</v>
      </c>
    </row>
    <row r="38" spans="1:14" s="195" customFormat="1" x14ac:dyDescent="0.25">
      <c r="A38" s="4"/>
      <c r="B38" s="491" t="s">
        <v>1149</v>
      </c>
      <c r="C38" s="491"/>
      <c r="D38" s="491"/>
      <c r="E38" s="491"/>
      <c r="F38" s="491"/>
      <c r="G38" s="491"/>
      <c r="H38" s="491"/>
      <c r="I38" s="491"/>
      <c r="J38" s="491"/>
      <c r="K38" s="491"/>
      <c r="L38" s="491"/>
      <c r="M38" s="145">
        <v>100</v>
      </c>
      <c r="N38" s="59">
        <f>SUM(J32+L32+N32+N37)</f>
        <v>0</v>
      </c>
    </row>
    <row r="39" spans="1:14" s="195" customFormat="1" x14ac:dyDescent="0.25">
      <c r="A39" s="4"/>
      <c r="B39" s="418" t="s">
        <v>124</v>
      </c>
      <c r="C39" s="418"/>
      <c r="D39" s="418"/>
      <c r="E39" s="418"/>
      <c r="F39" s="418"/>
      <c r="G39" s="418"/>
      <c r="H39" s="418"/>
      <c r="I39" s="418"/>
      <c r="J39" s="418"/>
      <c r="K39" s="418"/>
      <c r="L39" s="418"/>
      <c r="M39" s="418"/>
      <c r="N39" s="418"/>
    </row>
    <row r="40" spans="1:14" s="195" customFormat="1" x14ac:dyDescent="0.25">
      <c r="A40" s="4"/>
      <c r="B40" s="418" t="s">
        <v>1150</v>
      </c>
      <c r="C40" s="418"/>
      <c r="D40" s="418"/>
      <c r="E40" s="418"/>
      <c r="F40" s="418"/>
      <c r="G40" s="418"/>
      <c r="H40" s="418"/>
      <c r="I40" s="418"/>
      <c r="J40" s="418"/>
      <c r="K40" s="418"/>
      <c r="L40" s="418"/>
      <c r="M40" s="146">
        <v>102</v>
      </c>
      <c r="N40" s="66">
        <f>Computation!N40</f>
        <v>0</v>
      </c>
    </row>
    <row r="41" spans="1:14" s="195" customFormat="1" x14ac:dyDescent="0.25">
      <c r="A41" s="4"/>
      <c r="B41" s="418" t="s">
        <v>125</v>
      </c>
      <c r="C41" s="418"/>
      <c r="D41" s="418"/>
      <c r="E41" s="418"/>
      <c r="F41" s="418"/>
      <c r="G41" s="418"/>
      <c r="H41" s="418"/>
      <c r="I41" s="418"/>
      <c r="J41" s="418"/>
      <c r="K41" s="418"/>
      <c r="L41" s="418"/>
      <c r="M41" s="146">
        <v>104</v>
      </c>
      <c r="N41" s="66">
        <f>Computation!N41</f>
        <v>0</v>
      </c>
    </row>
    <row r="42" spans="1:14" s="195" customFormat="1" x14ac:dyDescent="0.25">
      <c r="A42" s="4"/>
      <c r="B42" s="418" t="s">
        <v>126</v>
      </c>
      <c r="C42" s="418"/>
      <c r="D42" s="418"/>
      <c r="E42" s="418"/>
      <c r="F42" s="418"/>
      <c r="G42" s="418"/>
      <c r="H42" s="418"/>
      <c r="I42" s="418"/>
      <c r="J42" s="418"/>
      <c r="K42" s="418"/>
      <c r="L42" s="418"/>
      <c r="M42" s="146">
        <v>106</v>
      </c>
      <c r="N42" s="66">
        <f>Computation!N42</f>
        <v>0</v>
      </c>
    </row>
    <row r="43" spans="1:14" s="195" customFormat="1" x14ac:dyDescent="0.25">
      <c r="A43" s="4"/>
      <c r="B43" s="418" t="s">
        <v>127</v>
      </c>
      <c r="C43" s="418"/>
      <c r="D43" s="418"/>
      <c r="E43" s="418"/>
      <c r="F43" s="418"/>
      <c r="G43" s="418"/>
      <c r="H43" s="418"/>
      <c r="I43" s="418"/>
      <c r="J43" s="418"/>
      <c r="K43" s="418"/>
      <c r="L43" s="418"/>
      <c r="M43" s="146">
        <v>108</v>
      </c>
      <c r="N43" s="66">
        <f>Computation!N43</f>
        <v>0</v>
      </c>
    </row>
    <row r="44" spans="1:14" s="195" customFormat="1" x14ac:dyDescent="0.25">
      <c r="A44" s="4"/>
      <c r="B44" s="418" t="s">
        <v>128</v>
      </c>
      <c r="C44" s="418"/>
      <c r="D44" s="418"/>
      <c r="E44" s="418"/>
      <c r="F44" s="418"/>
      <c r="G44" s="418"/>
      <c r="H44" s="418"/>
      <c r="I44" s="418"/>
      <c r="J44" s="418"/>
      <c r="K44" s="418"/>
      <c r="L44" s="418"/>
      <c r="M44" s="146">
        <v>110</v>
      </c>
      <c r="N44" s="66">
        <f>Computation!N44</f>
        <v>0</v>
      </c>
    </row>
    <row r="45" spans="1:14" s="195" customFormat="1" x14ac:dyDescent="0.25">
      <c r="A45" s="4"/>
      <c r="B45" s="418" t="s">
        <v>129</v>
      </c>
      <c r="C45" s="418"/>
      <c r="D45" s="418"/>
      <c r="E45" s="418"/>
      <c r="F45" s="418"/>
      <c r="G45" s="418"/>
      <c r="H45" s="418"/>
      <c r="I45" s="418"/>
      <c r="J45" s="418"/>
      <c r="K45" s="418"/>
      <c r="L45" s="418"/>
      <c r="M45" s="146">
        <v>113</v>
      </c>
      <c r="N45" s="66">
        <f>Computation!N45</f>
        <v>0</v>
      </c>
    </row>
    <row r="46" spans="1:14" s="195" customFormat="1" x14ac:dyDescent="0.25">
      <c r="A46" s="4"/>
      <c r="B46" s="418" t="s">
        <v>1151</v>
      </c>
      <c r="C46" s="418"/>
      <c r="D46" s="418"/>
      <c r="E46" s="418"/>
      <c r="F46" s="418"/>
      <c r="G46" s="418"/>
      <c r="H46" s="418"/>
      <c r="I46" s="418"/>
      <c r="J46" s="418"/>
      <c r="K46" s="418"/>
      <c r="L46" s="418"/>
      <c r="M46" s="146">
        <v>115</v>
      </c>
      <c r="N46" s="66">
        <f>Computation!N46</f>
        <v>0</v>
      </c>
    </row>
    <row r="47" spans="1:14" s="195" customFormat="1" x14ac:dyDescent="0.25">
      <c r="A47" s="4"/>
      <c r="B47" s="544" t="s">
        <v>130</v>
      </c>
      <c r="C47" s="545"/>
      <c r="D47" s="545"/>
      <c r="E47" s="545"/>
      <c r="F47" s="196"/>
      <c r="G47" s="196"/>
      <c r="H47" s="196"/>
      <c r="I47" s="196"/>
      <c r="J47" s="196"/>
      <c r="K47" s="196"/>
      <c r="L47" s="196"/>
      <c r="M47" s="196"/>
      <c r="N47" s="197"/>
    </row>
    <row r="48" spans="1:14" s="195" customFormat="1" x14ac:dyDescent="0.25">
      <c r="A48" s="4"/>
      <c r="B48" s="418" t="s">
        <v>1080</v>
      </c>
      <c r="C48" s="418"/>
      <c r="D48" s="418"/>
      <c r="E48" s="418"/>
      <c r="F48" s="418"/>
      <c r="G48" s="418"/>
      <c r="H48" s="418"/>
      <c r="I48" s="418"/>
      <c r="J48" s="418"/>
      <c r="K48" s="418"/>
      <c r="L48" s="418"/>
      <c r="M48" s="146">
        <v>120</v>
      </c>
      <c r="N48" s="59">
        <f>Computation!N48</f>
        <v>0</v>
      </c>
    </row>
    <row r="49" spans="1:14" s="195" customFormat="1" x14ac:dyDescent="0.25">
      <c r="A49" s="4"/>
      <c r="B49" s="418" t="s">
        <v>1081</v>
      </c>
      <c r="C49" s="418"/>
      <c r="D49" s="418"/>
      <c r="E49" s="418"/>
      <c r="F49" s="418"/>
      <c r="G49" s="418"/>
      <c r="H49" s="418"/>
      <c r="I49" s="418"/>
      <c r="J49" s="418"/>
      <c r="K49" s="418"/>
      <c r="L49" s="418"/>
      <c r="M49" s="146">
        <v>122</v>
      </c>
      <c r="N49" s="59">
        <f>Computation!N49</f>
        <v>0</v>
      </c>
    </row>
    <row r="50" spans="1:14" s="195" customFormat="1" x14ac:dyDescent="0.25">
      <c r="A50" s="4"/>
      <c r="B50" s="418" t="s">
        <v>1082</v>
      </c>
      <c r="C50" s="418"/>
      <c r="D50" s="418"/>
      <c r="E50" s="418"/>
      <c r="F50" s="418"/>
      <c r="G50" s="418"/>
      <c r="H50" s="418"/>
      <c r="I50" s="418"/>
      <c r="J50" s="418"/>
      <c r="K50" s="418"/>
      <c r="L50" s="418"/>
      <c r="M50" s="146">
        <v>124</v>
      </c>
      <c r="N50" s="59">
        <f>Computation!N50</f>
        <v>0</v>
      </c>
    </row>
    <row r="51" spans="1:14" s="195" customFormat="1" x14ac:dyDescent="0.25">
      <c r="A51" s="4"/>
      <c r="B51" s="418" t="s">
        <v>1083</v>
      </c>
      <c r="C51" s="418"/>
      <c r="D51" s="418"/>
      <c r="E51" s="418"/>
      <c r="F51" s="418"/>
      <c r="G51" s="418"/>
      <c r="H51" s="418"/>
      <c r="I51" s="418"/>
      <c r="J51" s="418"/>
      <c r="K51" s="418"/>
      <c r="L51" s="418"/>
      <c r="M51" s="146">
        <v>126</v>
      </c>
      <c r="N51" s="59">
        <f>Computation!N51</f>
        <v>0</v>
      </c>
    </row>
    <row r="52" spans="1:14" s="195" customFormat="1" x14ac:dyDescent="0.25">
      <c r="A52" s="4"/>
      <c r="B52" s="418" t="s">
        <v>1084</v>
      </c>
      <c r="C52" s="418"/>
      <c r="D52" s="418"/>
      <c r="E52" s="418"/>
      <c r="F52" s="418"/>
      <c r="G52" s="418"/>
      <c r="H52" s="418"/>
      <c r="I52" s="418"/>
      <c r="J52" s="418"/>
      <c r="K52" s="418"/>
      <c r="L52" s="418"/>
      <c r="M52" s="146">
        <v>128</v>
      </c>
      <c r="N52" s="59">
        <f>Computation!N52</f>
        <v>0</v>
      </c>
    </row>
    <row r="53" spans="1:14" s="195" customFormat="1" x14ac:dyDescent="0.25">
      <c r="A53" s="4"/>
      <c r="B53" s="544" t="s">
        <v>74</v>
      </c>
      <c r="C53" s="545"/>
      <c r="D53" s="545"/>
      <c r="E53" s="545"/>
      <c r="F53" s="545"/>
      <c r="G53" s="545"/>
      <c r="H53" s="545"/>
      <c r="I53" s="200"/>
      <c r="J53" s="200"/>
      <c r="K53" s="200"/>
      <c r="L53" s="200"/>
      <c r="M53" s="200"/>
      <c r="N53" s="201"/>
    </row>
    <row r="54" spans="1:14" s="195" customFormat="1" x14ac:dyDescent="0.25">
      <c r="A54" s="4"/>
      <c r="B54" s="418" t="s">
        <v>1085</v>
      </c>
      <c r="C54" s="418"/>
      <c r="D54" s="418"/>
      <c r="E54" s="418"/>
      <c r="F54" s="418"/>
      <c r="G54" s="418"/>
      <c r="H54" s="418"/>
      <c r="I54" s="418"/>
      <c r="J54" s="418"/>
      <c r="K54" s="418"/>
      <c r="L54" s="418"/>
      <c r="M54" s="146">
        <v>200</v>
      </c>
      <c r="N54" s="181">
        <f>Computation!N54</f>
        <v>0</v>
      </c>
    </row>
    <row r="55" spans="1:14" s="195" customFormat="1" x14ac:dyDescent="0.25">
      <c r="A55" s="4"/>
      <c r="B55" s="418" t="s">
        <v>76</v>
      </c>
      <c r="C55" s="418"/>
      <c r="D55" s="418"/>
      <c r="E55" s="418"/>
      <c r="F55" s="418"/>
      <c r="G55" s="418"/>
      <c r="H55" s="418"/>
      <c r="I55" s="418"/>
      <c r="J55" s="418"/>
      <c r="K55" s="418"/>
      <c r="L55" s="418"/>
      <c r="M55" s="146">
        <v>201</v>
      </c>
      <c r="N55" s="181">
        <f>Computation!N55</f>
        <v>0</v>
      </c>
    </row>
    <row r="56" spans="1:14" s="195" customFormat="1" x14ac:dyDescent="0.25">
      <c r="A56" s="4"/>
      <c r="B56" s="544" t="s">
        <v>77</v>
      </c>
      <c r="C56" s="545"/>
      <c r="D56" s="545"/>
      <c r="E56" s="545"/>
      <c r="F56" s="545"/>
      <c r="G56" s="545"/>
      <c r="H56" s="545"/>
      <c r="I56" s="202"/>
      <c r="J56" s="202"/>
      <c r="K56" s="202"/>
      <c r="L56" s="202"/>
      <c r="M56" s="202"/>
      <c r="N56" s="203"/>
    </row>
    <row r="57" spans="1:14" s="195" customFormat="1" x14ac:dyDescent="0.25">
      <c r="A57" s="5"/>
      <c r="B57" s="418" t="s">
        <v>78</v>
      </c>
      <c r="C57" s="418"/>
      <c r="D57" s="418"/>
      <c r="E57" s="418"/>
      <c r="F57" s="418"/>
      <c r="G57" s="418"/>
      <c r="H57" s="418"/>
      <c r="I57" s="418"/>
      <c r="J57" s="418"/>
      <c r="K57" s="418"/>
      <c r="L57" s="418"/>
      <c r="M57" s="146">
        <v>202</v>
      </c>
      <c r="N57" s="181">
        <f>Computation!N57</f>
        <v>0</v>
      </c>
    </row>
    <row r="58" spans="1:14" s="195" customFormat="1" x14ac:dyDescent="0.25">
      <c r="A58" s="5"/>
      <c r="B58" s="418" t="s">
        <v>79</v>
      </c>
      <c r="C58" s="418"/>
      <c r="D58" s="418"/>
      <c r="E58" s="418"/>
      <c r="F58" s="418"/>
      <c r="G58" s="418"/>
      <c r="H58" s="418"/>
      <c r="I58" s="418"/>
      <c r="J58" s="418"/>
      <c r="K58" s="418"/>
      <c r="L58" s="418"/>
      <c r="M58" s="146">
        <v>204</v>
      </c>
      <c r="N58" s="181">
        <f>Computation!N58</f>
        <v>0</v>
      </c>
    </row>
    <row r="59" spans="1:14" s="195" customFormat="1" x14ac:dyDescent="0.25">
      <c r="A59" s="5"/>
      <c r="B59" s="418" t="s">
        <v>80</v>
      </c>
      <c r="C59" s="418"/>
      <c r="D59" s="418"/>
      <c r="E59" s="418"/>
      <c r="F59" s="418"/>
      <c r="G59" s="418"/>
      <c r="H59" s="418"/>
      <c r="I59" s="418"/>
      <c r="J59" s="418"/>
      <c r="K59" s="418"/>
      <c r="L59" s="418"/>
      <c r="M59" s="146">
        <v>206</v>
      </c>
      <c r="N59" s="181">
        <f>Computation!N59</f>
        <v>0</v>
      </c>
    </row>
    <row r="60" spans="1:14" s="195" customFormat="1" x14ac:dyDescent="0.25">
      <c r="A60" s="5"/>
      <c r="B60" s="418" t="s">
        <v>81</v>
      </c>
      <c r="C60" s="418"/>
      <c r="D60" s="418"/>
      <c r="E60" s="418"/>
      <c r="F60" s="418"/>
      <c r="G60" s="418"/>
      <c r="H60" s="418"/>
      <c r="I60" s="418"/>
      <c r="J60" s="418"/>
      <c r="K60" s="418"/>
      <c r="L60" s="418"/>
      <c r="M60" s="146">
        <v>207</v>
      </c>
      <c r="N60" s="181">
        <f>Computation!N60</f>
        <v>0</v>
      </c>
    </row>
    <row r="61" spans="1:14" s="195" customFormat="1" x14ac:dyDescent="0.25">
      <c r="A61" s="5"/>
      <c r="B61" s="418" t="s">
        <v>82</v>
      </c>
      <c r="C61" s="418"/>
      <c r="D61" s="418"/>
      <c r="E61" s="418"/>
      <c r="F61" s="418"/>
      <c r="G61" s="418"/>
      <c r="H61" s="418"/>
      <c r="I61" s="418"/>
      <c r="J61" s="418"/>
      <c r="K61" s="418"/>
      <c r="L61" s="418"/>
      <c r="M61" s="146">
        <v>208</v>
      </c>
      <c r="N61" s="181">
        <f>Computation!N61</f>
        <v>0</v>
      </c>
    </row>
    <row r="62" spans="1:14" s="195" customFormat="1" x14ac:dyDescent="0.25">
      <c r="A62" s="5"/>
      <c r="B62" s="418" t="s">
        <v>83</v>
      </c>
      <c r="C62" s="418"/>
      <c r="D62" s="418"/>
      <c r="E62" s="418"/>
      <c r="F62" s="418"/>
      <c r="G62" s="418"/>
      <c r="H62" s="418"/>
      <c r="I62" s="418"/>
      <c r="J62" s="418"/>
      <c r="K62" s="418"/>
      <c r="L62" s="418"/>
      <c r="M62" s="146">
        <v>210</v>
      </c>
      <c r="N62" s="181">
        <f>Computation!N62</f>
        <v>0</v>
      </c>
    </row>
    <row r="63" spans="1:14" s="195" customFormat="1" x14ac:dyDescent="0.25">
      <c r="A63" s="5"/>
      <c r="B63" s="418" t="s">
        <v>1039</v>
      </c>
      <c r="C63" s="418"/>
      <c r="D63" s="418"/>
      <c r="E63" s="418"/>
      <c r="F63" s="418"/>
      <c r="G63" s="418"/>
      <c r="H63" s="418"/>
      <c r="I63" s="418"/>
      <c r="J63" s="418"/>
      <c r="K63" s="418"/>
      <c r="L63" s="418"/>
      <c r="M63" s="146">
        <v>212</v>
      </c>
      <c r="N63" s="59">
        <f>Computation!N63</f>
        <v>0</v>
      </c>
    </row>
    <row r="64" spans="1:14" s="195" customFormat="1" x14ac:dyDescent="0.25">
      <c r="A64" s="5"/>
      <c r="B64" s="418" t="s">
        <v>85</v>
      </c>
      <c r="C64" s="418"/>
      <c r="D64" s="418"/>
      <c r="E64" s="418"/>
      <c r="F64" s="418"/>
      <c r="G64" s="418"/>
      <c r="H64" s="418"/>
      <c r="I64" s="418"/>
      <c r="J64" s="418"/>
      <c r="K64" s="418"/>
      <c r="L64" s="418"/>
      <c r="M64" s="146">
        <v>214</v>
      </c>
      <c r="N64" s="59">
        <f>Computation!N64</f>
        <v>0</v>
      </c>
    </row>
    <row r="65" spans="1:14" s="195" customFormat="1" x14ac:dyDescent="0.25">
      <c r="A65" s="5"/>
      <c r="B65" s="418" t="s">
        <v>86</v>
      </c>
      <c r="C65" s="418"/>
      <c r="D65" s="418"/>
      <c r="E65" s="418"/>
      <c r="F65" s="418"/>
      <c r="G65" s="418"/>
      <c r="H65" s="418"/>
      <c r="I65" s="418"/>
      <c r="J65" s="418"/>
      <c r="K65" s="418"/>
      <c r="L65" s="418"/>
      <c r="M65" s="146">
        <v>215</v>
      </c>
      <c r="N65" s="59">
        <f>Computation!N65</f>
        <v>0</v>
      </c>
    </row>
    <row r="66" spans="1:14" s="195" customFormat="1" x14ac:dyDescent="0.25">
      <c r="A66" s="5"/>
      <c r="B66" s="418" t="s">
        <v>87</v>
      </c>
      <c r="C66" s="418"/>
      <c r="D66" s="418"/>
      <c r="E66" s="418"/>
      <c r="F66" s="418"/>
      <c r="G66" s="418"/>
      <c r="H66" s="418"/>
      <c r="I66" s="418"/>
      <c r="J66" s="418"/>
      <c r="K66" s="418"/>
      <c r="L66" s="418"/>
      <c r="M66" s="146">
        <v>216</v>
      </c>
      <c r="N66" s="59">
        <f>Computation!N66</f>
        <v>0</v>
      </c>
    </row>
    <row r="67" spans="1:14" s="195" customFormat="1" x14ac:dyDescent="0.25">
      <c r="A67" s="5"/>
      <c r="B67" s="418" t="s">
        <v>88</v>
      </c>
      <c r="C67" s="418"/>
      <c r="D67" s="418"/>
      <c r="E67" s="418"/>
      <c r="F67" s="418"/>
      <c r="G67" s="418"/>
      <c r="H67" s="418"/>
      <c r="I67" s="418"/>
      <c r="J67" s="418"/>
      <c r="K67" s="418"/>
      <c r="L67" s="418"/>
      <c r="M67" s="146">
        <v>217</v>
      </c>
      <c r="N67" s="59">
        <f>Computation!N67</f>
        <v>0</v>
      </c>
    </row>
    <row r="68" spans="1:14" s="195" customFormat="1" x14ac:dyDescent="0.25">
      <c r="A68" s="5"/>
      <c r="B68" s="418" t="s">
        <v>1086</v>
      </c>
      <c r="C68" s="418"/>
      <c r="D68" s="418"/>
      <c r="E68" s="418"/>
      <c r="F68" s="418"/>
      <c r="G68" s="418"/>
      <c r="H68" s="418"/>
      <c r="I68" s="418"/>
      <c r="J68" s="418"/>
      <c r="K68" s="418"/>
      <c r="L68" s="418"/>
      <c r="M68" s="146">
        <v>218</v>
      </c>
      <c r="N68" s="59">
        <f>Computation!N68</f>
        <v>0</v>
      </c>
    </row>
    <row r="69" spans="1:14" s="195" customFormat="1" x14ac:dyDescent="0.25">
      <c r="A69" s="5"/>
      <c r="B69" s="418" t="s">
        <v>90</v>
      </c>
      <c r="C69" s="418"/>
      <c r="D69" s="418"/>
      <c r="E69" s="418"/>
      <c r="F69" s="418"/>
      <c r="G69" s="418"/>
      <c r="H69" s="418"/>
      <c r="I69" s="418"/>
      <c r="J69" s="418"/>
      <c r="K69" s="418"/>
      <c r="L69" s="418"/>
      <c r="M69" s="146">
        <v>219</v>
      </c>
      <c r="N69" s="59">
        <f>Computation!N69</f>
        <v>0</v>
      </c>
    </row>
    <row r="70" spans="1:14" s="195" customFormat="1" x14ac:dyDescent="0.25">
      <c r="A70" s="5"/>
      <c r="B70" s="418" t="s">
        <v>1152</v>
      </c>
      <c r="C70" s="418"/>
      <c r="D70" s="418"/>
      <c r="E70" s="418"/>
      <c r="F70" s="418"/>
      <c r="G70" s="418"/>
      <c r="H70" s="418"/>
      <c r="I70" s="418"/>
      <c r="J70" s="418"/>
      <c r="K70" s="418"/>
      <c r="L70" s="418"/>
      <c r="M70" s="146">
        <v>220</v>
      </c>
      <c r="N70" s="59">
        <f>Computation!N70</f>
        <v>0</v>
      </c>
    </row>
    <row r="71" spans="1:14" s="195" customFormat="1" ht="14.25" customHeight="1" x14ac:dyDescent="0.25">
      <c r="A71" s="5"/>
      <c r="B71" s="565" t="s">
        <v>91</v>
      </c>
      <c r="C71" s="565"/>
      <c r="D71" s="565"/>
      <c r="E71" s="565"/>
      <c r="F71" s="565"/>
      <c r="G71" s="565"/>
      <c r="H71" s="565"/>
      <c r="I71" s="565"/>
      <c r="J71" s="490"/>
      <c r="K71" s="490"/>
      <c r="L71" s="490"/>
      <c r="M71" s="490"/>
      <c r="N71" s="490"/>
    </row>
    <row r="72" spans="1:14" s="195" customFormat="1" x14ac:dyDescent="0.25">
      <c r="A72" s="5"/>
      <c r="B72" s="418" t="s">
        <v>92</v>
      </c>
      <c r="C72" s="418"/>
      <c r="D72" s="418"/>
      <c r="E72" s="418"/>
      <c r="F72" s="418"/>
      <c r="G72" s="418"/>
      <c r="H72" s="418"/>
      <c r="I72" s="418"/>
      <c r="J72" s="418"/>
      <c r="K72" s="418"/>
      <c r="L72" s="418"/>
      <c r="M72" s="146">
        <v>221</v>
      </c>
      <c r="N72" s="181">
        <f>Computation!N72</f>
        <v>0</v>
      </c>
    </row>
    <row r="73" spans="1:14" s="195" customFormat="1" x14ac:dyDescent="0.25">
      <c r="A73" s="5"/>
      <c r="B73" s="418" t="s">
        <v>93</v>
      </c>
      <c r="C73" s="418"/>
      <c r="D73" s="418"/>
      <c r="E73" s="418"/>
      <c r="F73" s="418"/>
      <c r="G73" s="418"/>
      <c r="H73" s="418"/>
      <c r="I73" s="418"/>
      <c r="J73" s="418"/>
      <c r="K73" s="418"/>
      <c r="L73" s="418"/>
      <c r="M73" s="146">
        <v>223</v>
      </c>
      <c r="N73" s="181">
        <f>Computation!N73</f>
        <v>0</v>
      </c>
    </row>
    <row r="74" spans="1:14" s="195" customFormat="1" x14ac:dyDescent="0.25">
      <c r="A74" s="5"/>
      <c r="B74" s="418" t="s">
        <v>94</v>
      </c>
      <c r="C74" s="418"/>
      <c r="D74" s="418"/>
      <c r="E74" s="418"/>
      <c r="F74" s="418"/>
      <c r="G74" s="418"/>
      <c r="H74" s="418"/>
      <c r="I74" s="418"/>
      <c r="J74" s="418"/>
      <c r="K74" s="418"/>
      <c r="L74" s="418"/>
      <c r="M74" s="146">
        <v>225</v>
      </c>
      <c r="N74" s="181">
        <f>Computation!N74</f>
        <v>0</v>
      </c>
    </row>
    <row r="75" spans="1:14" s="195" customFormat="1" x14ac:dyDescent="0.25">
      <c r="A75" s="5"/>
      <c r="B75" s="418" t="s">
        <v>76</v>
      </c>
      <c r="C75" s="418"/>
      <c r="D75" s="418"/>
      <c r="E75" s="418"/>
      <c r="F75" s="418"/>
      <c r="G75" s="418"/>
      <c r="H75" s="418"/>
      <c r="I75" s="418"/>
      <c r="J75" s="418"/>
      <c r="K75" s="418"/>
      <c r="L75" s="418"/>
      <c r="M75" s="146">
        <v>227</v>
      </c>
      <c r="N75" s="181">
        <f>Computation!N75</f>
        <v>0</v>
      </c>
    </row>
    <row r="76" spans="1:14" s="195" customFormat="1" x14ac:dyDescent="0.25">
      <c r="A76" s="5"/>
      <c r="B76" s="418" t="s">
        <v>95</v>
      </c>
      <c r="C76" s="418"/>
      <c r="D76" s="418"/>
      <c r="E76" s="418"/>
      <c r="F76" s="418"/>
      <c r="G76" s="418"/>
      <c r="H76" s="418"/>
      <c r="I76" s="418"/>
      <c r="J76" s="418"/>
      <c r="K76" s="418"/>
      <c r="L76" s="418"/>
      <c r="M76" s="146">
        <v>229</v>
      </c>
      <c r="N76" s="181">
        <f>Computation!N76</f>
        <v>0</v>
      </c>
    </row>
    <row r="77" spans="1:14" s="195" customFormat="1" x14ac:dyDescent="0.25">
      <c r="A77" s="5"/>
      <c r="B77" s="418" t="s">
        <v>96</v>
      </c>
      <c r="C77" s="418"/>
      <c r="D77" s="418"/>
      <c r="E77" s="418"/>
      <c r="F77" s="418"/>
      <c r="G77" s="314" t="s">
        <v>224</v>
      </c>
      <c r="H77" s="314"/>
      <c r="I77" s="314"/>
      <c r="J77" s="314"/>
      <c r="K77" s="314"/>
      <c r="L77" s="314"/>
      <c r="M77" s="146">
        <v>233</v>
      </c>
      <c r="N77" s="181">
        <f>Computation!N77</f>
        <v>0</v>
      </c>
    </row>
    <row r="78" spans="1:14" s="195" customFormat="1" x14ac:dyDescent="0.25">
      <c r="A78" s="5"/>
      <c r="B78" s="418" t="s">
        <v>1088</v>
      </c>
      <c r="C78" s="418"/>
      <c r="D78" s="418"/>
      <c r="E78" s="418"/>
      <c r="F78" s="418"/>
      <c r="G78" s="418"/>
      <c r="H78" s="418"/>
      <c r="I78" s="418"/>
      <c r="J78" s="418"/>
      <c r="K78" s="418"/>
      <c r="L78" s="418"/>
      <c r="M78" s="146">
        <v>235</v>
      </c>
      <c r="N78" s="59">
        <f>Computation!N78</f>
        <v>0</v>
      </c>
    </row>
    <row r="79" spans="1:14" s="195" customFormat="1" x14ac:dyDescent="0.25">
      <c r="A79" s="5"/>
      <c r="B79" s="418" t="s">
        <v>1089</v>
      </c>
      <c r="C79" s="418"/>
      <c r="D79" s="418"/>
      <c r="E79" s="418"/>
      <c r="F79" s="418"/>
      <c r="G79" s="418"/>
      <c r="H79" s="418"/>
      <c r="I79" s="418"/>
      <c r="J79" s="418"/>
      <c r="K79" s="418"/>
      <c r="L79" s="418"/>
      <c r="M79" s="146">
        <v>236</v>
      </c>
      <c r="N79" s="59">
        <f>Computation!N79</f>
        <v>0</v>
      </c>
    </row>
    <row r="80" spans="1:14" s="195" customFormat="1" ht="14.25" customHeight="1" x14ac:dyDescent="0.25">
      <c r="A80" s="5"/>
      <c r="B80" s="565" t="s">
        <v>97</v>
      </c>
      <c r="C80" s="565"/>
      <c r="D80" s="565"/>
      <c r="E80" s="565"/>
      <c r="F80" s="565"/>
      <c r="G80" s="565"/>
      <c r="H80" s="565"/>
      <c r="I80" s="490"/>
      <c r="J80" s="490"/>
      <c r="K80" s="490"/>
      <c r="L80" s="490"/>
      <c r="M80" s="490"/>
      <c r="N80" s="490"/>
    </row>
    <row r="81" spans="1:14" s="195" customFormat="1" x14ac:dyDescent="0.25">
      <c r="A81" s="5"/>
      <c r="B81" s="418" t="s">
        <v>1087</v>
      </c>
      <c r="C81" s="418"/>
      <c r="D81" s="418"/>
      <c r="E81" s="418"/>
      <c r="F81" s="418"/>
      <c r="G81" s="418"/>
      <c r="H81" s="418"/>
      <c r="I81" s="418"/>
      <c r="J81" s="418"/>
      <c r="K81" s="418"/>
      <c r="L81" s="418"/>
      <c r="M81" s="146">
        <v>238</v>
      </c>
      <c r="N81" s="59">
        <f>Computation!N81</f>
        <v>0</v>
      </c>
    </row>
    <row r="82" spans="1:14" s="195" customFormat="1" x14ac:dyDescent="0.25">
      <c r="A82" s="5"/>
      <c r="B82" s="418" t="s">
        <v>1090</v>
      </c>
      <c r="C82" s="418"/>
      <c r="D82" s="418"/>
      <c r="E82" s="418"/>
      <c r="F82" s="418"/>
      <c r="G82" s="418"/>
      <c r="H82" s="418"/>
      <c r="I82" s="418"/>
      <c r="J82" s="418"/>
      <c r="K82" s="418"/>
      <c r="L82" s="418"/>
      <c r="M82" s="146">
        <v>248</v>
      </c>
      <c r="N82" s="59">
        <f>Computation!N82</f>
        <v>0</v>
      </c>
    </row>
    <row r="83" spans="1:14" s="195" customFormat="1" x14ac:dyDescent="0.25">
      <c r="A83" s="5"/>
      <c r="B83" s="566" t="s">
        <v>98</v>
      </c>
      <c r="C83" s="567"/>
      <c r="D83" s="196"/>
      <c r="E83" s="196"/>
      <c r="F83" s="196"/>
      <c r="G83" s="196"/>
      <c r="H83" s="196"/>
      <c r="I83" s="196"/>
      <c r="J83" s="196"/>
      <c r="K83" s="196"/>
      <c r="L83" s="196"/>
      <c r="M83" s="196"/>
      <c r="N83" s="197"/>
    </row>
    <row r="84" spans="1:14" s="195" customFormat="1" x14ac:dyDescent="0.25">
      <c r="A84" s="5"/>
      <c r="B84" s="418" t="s">
        <v>1091</v>
      </c>
      <c r="C84" s="418"/>
      <c r="D84" s="418"/>
      <c r="E84" s="418"/>
      <c r="F84" s="418"/>
      <c r="G84" s="418"/>
      <c r="H84" s="418"/>
      <c r="I84" s="418"/>
      <c r="J84" s="418"/>
      <c r="K84" s="418"/>
      <c r="L84" s="418"/>
      <c r="M84" s="146">
        <v>272</v>
      </c>
      <c r="N84" s="186">
        <f>Computation!N84</f>
        <v>0</v>
      </c>
    </row>
    <row r="85" spans="1:14" s="195" customFormat="1" x14ac:dyDescent="0.25">
      <c r="A85" s="5"/>
      <c r="B85" s="565" t="s">
        <v>99</v>
      </c>
      <c r="C85" s="565"/>
      <c r="D85" s="565"/>
      <c r="E85" s="565"/>
      <c r="F85" s="409"/>
      <c r="G85" s="409"/>
      <c r="H85" s="409"/>
      <c r="I85" s="409"/>
      <c r="J85" s="409"/>
      <c r="K85" s="409"/>
      <c r="L85" s="409"/>
      <c r="M85" s="409"/>
      <c r="N85" s="409"/>
    </row>
    <row r="86" spans="1:14" s="195" customFormat="1" x14ac:dyDescent="0.25">
      <c r="A86" s="5"/>
      <c r="B86" s="418" t="s">
        <v>100</v>
      </c>
      <c r="C86" s="418"/>
      <c r="D86" s="418"/>
      <c r="E86" s="418"/>
      <c r="F86" s="418"/>
      <c r="G86" s="418"/>
      <c r="H86" s="418"/>
      <c r="I86" s="418"/>
      <c r="J86" s="418"/>
      <c r="K86" s="418"/>
      <c r="L86" s="418"/>
      <c r="M86" s="146">
        <v>273</v>
      </c>
      <c r="N86" s="186">
        <f>Computation!N86</f>
        <v>0</v>
      </c>
    </row>
    <row r="87" spans="1:14" s="195" customFormat="1" x14ac:dyDescent="0.25">
      <c r="A87" s="5"/>
      <c r="B87" s="418" t="s">
        <v>101</v>
      </c>
      <c r="C87" s="418"/>
      <c r="D87" s="418"/>
      <c r="E87" s="418"/>
      <c r="F87" s="418"/>
      <c r="G87" s="418"/>
      <c r="H87" s="418"/>
      <c r="I87" s="418"/>
      <c r="J87" s="418"/>
      <c r="K87" s="418"/>
      <c r="L87" s="418"/>
      <c r="M87" s="146">
        <v>274</v>
      </c>
      <c r="N87" s="186">
        <f>Computation!N87</f>
        <v>0</v>
      </c>
    </row>
    <row r="88" spans="1:14" s="195" customFormat="1" x14ac:dyDescent="0.25">
      <c r="A88" s="5"/>
      <c r="B88" s="565" t="s">
        <v>102</v>
      </c>
      <c r="C88" s="565"/>
      <c r="D88" s="409"/>
      <c r="E88" s="409"/>
      <c r="F88" s="409"/>
      <c r="G88" s="409"/>
      <c r="H88" s="409"/>
      <c r="I88" s="409"/>
      <c r="J88" s="409"/>
      <c r="K88" s="409"/>
      <c r="L88" s="409"/>
      <c r="M88" s="409"/>
      <c r="N88" s="409"/>
    </row>
    <row r="89" spans="1:14" s="195" customFormat="1" x14ac:dyDescent="0.25">
      <c r="A89" s="5"/>
      <c r="B89" s="418" t="s">
        <v>104</v>
      </c>
      <c r="C89" s="418"/>
      <c r="D89" s="418"/>
      <c r="E89" s="418"/>
      <c r="F89" s="418"/>
      <c r="G89" s="418"/>
      <c r="H89" s="418"/>
      <c r="I89" s="418"/>
      <c r="J89" s="418"/>
      <c r="K89" s="418"/>
      <c r="L89" s="418"/>
      <c r="M89" s="146">
        <v>275</v>
      </c>
      <c r="N89" s="186">
        <f>Computation!N89</f>
        <v>0</v>
      </c>
    </row>
    <row r="90" spans="1:14" s="195" customFormat="1" x14ac:dyDescent="0.25">
      <c r="A90" s="5"/>
      <c r="B90" s="418" t="s">
        <v>105</v>
      </c>
      <c r="C90" s="418"/>
      <c r="D90" s="418"/>
      <c r="E90" s="418"/>
      <c r="F90" s="418"/>
      <c r="G90" s="418"/>
      <c r="H90" s="418"/>
      <c r="I90" s="418"/>
      <c r="J90" s="418"/>
      <c r="K90" s="418"/>
      <c r="L90" s="418"/>
      <c r="M90" s="146">
        <v>276</v>
      </c>
      <c r="N90" s="186">
        <f>Computation!N90</f>
        <v>0</v>
      </c>
    </row>
    <row r="91" spans="1:14" s="195" customFormat="1" x14ac:dyDescent="0.25">
      <c r="A91" s="5"/>
      <c r="B91" s="418" t="s">
        <v>106</v>
      </c>
      <c r="C91" s="418"/>
      <c r="D91" s="418"/>
      <c r="E91" s="418"/>
      <c r="F91" s="418"/>
      <c r="G91" s="418"/>
      <c r="H91" s="418"/>
      <c r="I91" s="418"/>
      <c r="J91" s="418"/>
      <c r="K91" s="418"/>
      <c r="L91" s="418"/>
      <c r="M91" s="146">
        <v>277</v>
      </c>
      <c r="N91" s="186">
        <f>Computation!N91</f>
        <v>0</v>
      </c>
    </row>
    <row r="92" spans="1:14" s="195" customFormat="1" x14ac:dyDescent="0.25">
      <c r="A92" s="5"/>
      <c r="B92" s="418" t="s">
        <v>103</v>
      </c>
      <c r="C92" s="418"/>
      <c r="D92" s="418"/>
      <c r="E92" s="418"/>
      <c r="F92" s="418"/>
      <c r="G92" s="418"/>
      <c r="H92" s="418"/>
      <c r="I92" s="418"/>
      <c r="J92" s="418"/>
      <c r="K92" s="418"/>
      <c r="L92" s="418"/>
      <c r="M92" s="146">
        <v>278</v>
      </c>
      <c r="N92" s="186">
        <f>Computation!N92</f>
        <v>0</v>
      </c>
    </row>
    <row r="93" spans="1:14" s="195" customFormat="1" x14ac:dyDescent="0.25">
      <c r="A93" s="5"/>
      <c r="B93" s="418" t="s">
        <v>107</v>
      </c>
      <c r="C93" s="418"/>
      <c r="D93" s="418"/>
      <c r="E93" s="418"/>
      <c r="F93" s="418"/>
      <c r="G93" s="418"/>
      <c r="H93" s="418"/>
      <c r="I93" s="418"/>
      <c r="J93" s="418"/>
      <c r="K93" s="418"/>
      <c r="L93" s="418"/>
      <c r="M93" s="146">
        <v>279</v>
      </c>
      <c r="N93" s="186">
        <f>Computation!N93</f>
        <v>0</v>
      </c>
    </row>
    <row r="94" spans="1:14" s="195" customFormat="1" x14ac:dyDescent="0.25">
      <c r="A94" s="5"/>
      <c r="B94" s="418" t="s">
        <v>108</v>
      </c>
      <c r="C94" s="418"/>
      <c r="D94" s="418"/>
      <c r="E94" s="418"/>
      <c r="F94" s="418"/>
      <c r="G94" s="418"/>
      <c r="H94" s="418"/>
      <c r="I94" s="418"/>
      <c r="J94" s="418"/>
      <c r="K94" s="418"/>
      <c r="L94" s="418"/>
      <c r="M94" s="146">
        <v>280</v>
      </c>
      <c r="N94" s="186">
        <f>Computation!N94</f>
        <v>0</v>
      </c>
    </row>
    <row r="95" spans="1:14" s="195" customFormat="1" x14ac:dyDescent="0.25">
      <c r="A95" s="5"/>
      <c r="B95" s="418" t="s">
        <v>109</v>
      </c>
      <c r="C95" s="418"/>
      <c r="D95" s="418"/>
      <c r="E95" s="418"/>
      <c r="F95" s="418"/>
      <c r="G95" s="418"/>
      <c r="H95" s="418"/>
      <c r="I95" s="418"/>
      <c r="J95" s="418"/>
      <c r="K95" s="418"/>
      <c r="L95" s="418"/>
      <c r="M95" s="146">
        <v>281</v>
      </c>
      <c r="N95" s="186">
        <f>Computation!N95</f>
        <v>0</v>
      </c>
    </row>
    <row r="96" spans="1:14" s="195" customFormat="1" x14ac:dyDescent="0.25">
      <c r="A96" s="5"/>
      <c r="B96" s="418" t="s">
        <v>110</v>
      </c>
      <c r="C96" s="418"/>
      <c r="D96" s="418"/>
      <c r="E96" s="418"/>
      <c r="F96" s="418"/>
      <c r="G96" s="418"/>
      <c r="H96" s="418"/>
      <c r="I96" s="418"/>
      <c r="J96" s="418"/>
      <c r="K96" s="418"/>
      <c r="L96" s="418"/>
      <c r="M96" s="146">
        <v>282</v>
      </c>
      <c r="N96" s="186">
        <f>Computation!N96</f>
        <v>0</v>
      </c>
    </row>
    <row r="97" spans="1:14" s="195" customFormat="1" x14ac:dyDescent="0.25">
      <c r="A97" s="5"/>
      <c r="B97" s="418" t="s">
        <v>1092</v>
      </c>
      <c r="C97" s="418"/>
      <c r="D97" s="418"/>
      <c r="E97" s="418"/>
      <c r="F97" s="418"/>
      <c r="G97" s="418"/>
      <c r="H97" s="418"/>
      <c r="I97" s="418"/>
      <c r="J97" s="418"/>
      <c r="K97" s="418"/>
      <c r="L97" s="418"/>
      <c r="M97" s="146">
        <v>283</v>
      </c>
      <c r="N97" s="59">
        <f>Computation!N97</f>
        <v>0</v>
      </c>
    </row>
    <row r="98" spans="1:14" s="195" customFormat="1" x14ac:dyDescent="0.25">
      <c r="A98" s="5"/>
      <c r="B98" s="418" t="s">
        <v>200</v>
      </c>
      <c r="C98" s="418"/>
      <c r="D98" s="418"/>
      <c r="E98" s="418"/>
      <c r="F98" s="418"/>
      <c r="G98" s="418"/>
      <c r="H98" s="418"/>
      <c r="I98" s="418"/>
      <c r="J98" s="418"/>
      <c r="K98" s="418"/>
      <c r="L98" s="418"/>
      <c r="M98" s="146">
        <v>284</v>
      </c>
      <c r="N98" s="59">
        <f>Computation!N98</f>
        <v>0</v>
      </c>
    </row>
    <row r="99" spans="1:14" s="195" customFormat="1" x14ac:dyDescent="0.25">
      <c r="A99" s="5"/>
      <c r="B99" s="544" t="s">
        <v>56</v>
      </c>
      <c r="C99" s="545"/>
      <c r="D99" s="545"/>
      <c r="E99" s="545"/>
      <c r="F99" s="204"/>
      <c r="G99" s="204"/>
      <c r="H99" s="204"/>
      <c r="I99" s="204"/>
      <c r="J99" s="204"/>
      <c r="K99" s="204"/>
      <c r="L99" s="204"/>
      <c r="M99" s="204"/>
      <c r="N99" s="205"/>
    </row>
    <row r="100" spans="1:14" s="195" customFormat="1" x14ac:dyDescent="0.25">
      <c r="A100" s="5"/>
      <c r="B100" s="544" t="s">
        <v>57</v>
      </c>
      <c r="C100" s="545"/>
      <c r="D100" s="202"/>
      <c r="E100" s="202"/>
      <c r="F100" s="202"/>
      <c r="G100" s="202"/>
      <c r="H100" s="202"/>
      <c r="I100" s="202"/>
      <c r="J100" s="202"/>
      <c r="K100" s="202"/>
      <c r="L100" s="202"/>
      <c r="M100" s="202"/>
      <c r="N100" s="203"/>
    </row>
    <row r="101" spans="1:14" s="195" customFormat="1" ht="24.75" customHeight="1" x14ac:dyDescent="0.25">
      <c r="A101" s="5"/>
      <c r="B101" s="206" t="s">
        <v>58</v>
      </c>
      <c r="C101" s="207" t="s">
        <v>227</v>
      </c>
      <c r="D101" s="190" t="s">
        <v>226</v>
      </c>
      <c r="E101" s="555" t="s">
        <v>228</v>
      </c>
      <c r="F101" s="556"/>
      <c r="G101" s="556"/>
      <c r="H101" s="557"/>
      <c r="I101" s="558" t="s">
        <v>220</v>
      </c>
      <c r="J101" s="558"/>
      <c r="K101" s="559" t="s">
        <v>225</v>
      </c>
      <c r="L101" s="559"/>
      <c r="M101" s="560"/>
      <c r="N101" s="560"/>
    </row>
    <row r="102" spans="1:14" s="195" customFormat="1" x14ac:dyDescent="0.25">
      <c r="A102" s="5"/>
      <c r="B102" s="188">
        <f>Computation!B102</f>
        <v>0</v>
      </c>
      <c r="C102" s="188">
        <f>Computation!C102</f>
        <v>0</v>
      </c>
      <c r="D102" s="189">
        <f>Computation!D102</f>
        <v>0</v>
      </c>
      <c r="E102" s="561">
        <f>Computation!E102</f>
        <v>0</v>
      </c>
      <c r="F102" s="561"/>
      <c r="G102" s="561"/>
      <c r="H102" s="561"/>
      <c r="I102" s="562">
        <f>Computation!I102</f>
        <v>0</v>
      </c>
      <c r="J102" s="562"/>
      <c r="K102" s="563">
        <f>Computation!K102</f>
        <v>0</v>
      </c>
      <c r="L102" s="563"/>
      <c r="M102" s="155"/>
      <c r="N102" s="59">
        <f>Computation!N102</f>
        <v>0</v>
      </c>
    </row>
    <row r="103" spans="1:14" s="195" customFormat="1" x14ac:dyDescent="0.25">
      <c r="A103" s="5"/>
      <c r="B103" s="188">
        <f>Computation!B103</f>
        <v>0</v>
      </c>
      <c r="C103" s="188">
        <f>Computation!C103</f>
        <v>0</v>
      </c>
      <c r="D103" s="189">
        <f>Computation!D103</f>
        <v>0</v>
      </c>
      <c r="E103" s="561">
        <f>Computation!E103</f>
        <v>0</v>
      </c>
      <c r="F103" s="561"/>
      <c r="G103" s="561"/>
      <c r="H103" s="561"/>
      <c r="I103" s="562">
        <f>Computation!I103</f>
        <v>0</v>
      </c>
      <c r="J103" s="562"/>
      <c r="K103" s="563">
        <f>Computation!K103</f>
        <v>0</v>
      </c>
      <c r="L103" s="563"/>
      <c r="M103" s="155"/>
      <c r="N103" s="59">
        <f>Computation!N103</f>
        <v>0</v>
      </c>
    </row>
    <row r="104" spans="1:14" s="195" customFormat="1" x14ac:dyDescent="0.25">
      <c r="A104" s="5"/>
      <c r="B104" s="418" t="s">
        <v>1093</v>
      </c>
      <c r="C104" s="418"/>
      <c r="D104" s="418"/>
      <c r="E104" s="418"/>
      <c r="F104" s="418"/>
      <c r="G104" s="418"/>
      <c r="H104" s="418"/>
      <c r="I104" s="418"/>
      <c r="J104" s="418"/>
      <c r="K104" s="418"/>
      <c r="L104" s="418"/>
      <c r="M104" s="146">
        <v>300</v>
      </c>
      <c r="N104" s="59">
        <f>Computation!N104</f>
        <v>0</v>
      </c>
    </row>
    <row r="105" spans="1:14" s="195" customFormat="1" x14ac:dyDescent="0.25">
      <c r="A105" s="5"/>
      <c r="B105" s="544" t="s">
        <v>59</v>
      </c>
      <c r="C105" s="545"/>
      <c r="D105" s="202"/>
      <c r="E105" s="202"/>
      <c r="F105" s="202"/>
      <c r="G105" s="202"/>
      <c r="H105" s="202"/>
      <c r="I105" s="202"/>
      <c r="J105" s="202"/>
      <c r="K105" s="202"/>
      <c r="L105" s="202"/>
      <c r="M105" s="202"/>
      <c r="N105" s="203"/>
    </row>
    <row r="106" spans="1:14" s="195" customFormat="1" x14ac:dyDescent="0.25">
      <c r="A106" s="5"/>
      <c r="B106" s="491" t="s">
        <v>60</v>
      </c>
      <c r="C106" s="491"/>
      <c r="D106" s="491"/>
      <c r="E106" s="491"/>
      <c r="F106" s="491"/>
      <c r="G106" s="491"/>
      <c r="H106" s="491"/>
      <c r="I106" s="491"/>
      <c r="J106" s="491"/>
      <c r="K106" s="491"/>
      <c r="L106" s="491"/>
      <c r="M106" s="146">
        <v>301</v>
      </c>
      <c r="N106" s="59">
        <f>Computation!N106</f>
        <v>0</v>
      </c>
    </row>
    <row r="107" spans="1:14" s="195" customFormat="1" x14ac:dyDescent="0.25">
      <c r="A107" s="5"/>
      <c r="B107" s="491" t="s">
        <v>296</v>
      </c>
      <c r="C107" s="491"/>
      <c r="D107" s="491"/>
      <c r="E107" s="491"/>
      <c r="F107" s="491"/>
      <c r="G107" s="491"/>
      <c r="H107" s="491"/>
      <c r="I107" s="491"/>
      <c r="J107" s="491"/>
      <c r="K107" s="491"/>
      <c r="L107" s="491"/>
      <c r="M107" s="146">
        <v>304</v>
      </c>
      <c r="N107" s="59">
        <f>Computation!N107</f>
        <v>0</v>
      </c>
    </row>
    <row r="108" spans="1:14" s="195" customFormat="1" x14ac:dyDescent="0.25">
      <c r="A108" s="5"/>
      <c r="B108" s="418" t="s">
        <v>1094</v>
      </c>
      <c r="C108" s="418"/>
      <c r="D108" s="418"/>
      <c r="E108" s="418"/>
      <c r="F108" s="418"/>
      <c r="G108" s="418"/>
      <c r="H108" s="418"/>
      <c r="I108" s="418"/>
      <c r="J108" s="418"/>
      <c r="K108" s="418"/>
      <c r="L108" s="418"/>
      <c r="M108" s="146">
        <v>305</v>
      </c>
      <c r="N108" s="59">
        <f>Computation!N108</f>
        <v>0</v>
      </c>
    </row>
    <row r="109" spans="1:14" s="195" customFormat="1" x14ac:dyDescent="0.25">
      <c r="A109" s="5"/>
      <c r="B109" s="193" t="s">
        <v>63</v>
      </c>
      <c r="C109" s="409"/>
      <c r="D109" s="409"/>
      <c r="E109" s="409"/>
      <c r="F109" s="409"/>
      <c r="G109" s="409"/>
      <c r="H109" s="409"/>
      <c r="I109" s="409"/>
      <c r="J109" s="409"/>
      <c r="K109" s="409"/>
      <c r="L109" s="409"/>
      <c r="M109" s="409"/>
      <c r="N109" s="409"/>
    </row>
    <row r="110" spans="1:14" s="195" customFormat="1" x14ac:dyDescent="0.25">
      <c r="A110" s="5"/>
      <c r="B110" s="418" t="s">
        <v>1095</v>
      </c>
      <c r="C110" s="418"/>
      <c r="D110" s="418"/>
      <c r="E110" s="418"/>
      <c r="F110" s="418"/>
      <c r="G110" s="418"/>
      <c r="H110" s="418"/>
      <c r="I110" s="418"/>
      <c r="J110" s="418"/>
      <c r="K110" s="418"/>
      <c r="L110" s="418"/>
      <c r="M110" s="146">
        <v>306</v>
      </c>
      <c r="N110" s="186">
        <f>Computation!N110</f>
        <v>0</v>
      </c>
    </row>
    <row r="111" spans="1:14" s="195" customFormat="1" x14ac:dyDescent="0.25">
      <c r="A111" s="5"/>
      <c r="B111" s="418" t="s">
        <v>65</v>
      </c>
      <c r="C111" s="418"/>
      <c r="D111" s="418"/>
      <c r="E111" s="418"/>
      <c r="F111" s="418"/>
      <c r="G111" s="418"/>
      <c r="H111" s="418"/>
      <c r="I111" s="418"/>
      <c r="J111" s="418"/>
      <c r="K111" s="418"/>
      <c r="L111" s="418"/>
      <c r="M111" s="146">
        <v>308</v>
      </c>
      <c r="N111" s="186">
        <f>Computation!N111</f>
        <v>0</v>
      </c>
    </row>
    <row r="112" spans="1:14" s="195" customFormat="1" x14ac:dyDescent="0.25">
      <c r="A112" s="5"/>
      <c r="B112" s="418" t="s">
        <v>1096</v>
      </c>
      <c r="C112" s="418"/>
      <c r="D112" s="418"/>
      <c r="E112" s="418"/>
      <c r="F112" s="418"/>
      <c r="G112" s="418"/>
      <c r="H112" s="418"/>
      <c r="I112" s="418"/>
      <c r="J112" s="418"/>
      <c r="K112" s="418"/>
      <c r="L112" s="418"/>
      <c r="M112" s="146">
        <v>309</v>
      </c>
      <c r="N112" s="186">
        <f>Computation!N112</f>
        <v>0</v>
      </c>
    </row>
    <row r="113" spans="1:14" s="195" customFormat="1" x14ac:dyDescent="0.25">
      <c r="A113" s="5"/>
      <c r="B113" s="418" t="s">
        <v>1097</v>
      </c>
      <c r="C113" s="418"/>
      <c r="D113" s="418"/>
      <c r="E113" s="418"/>
      <c r="F113" s="418"/>
      <c r="G113" s="418"/>
      <c r="H113" s="418"/>
      <c r="I113" s="418"/>
      <c r="J113" s="418"/>
      <c r="K113" s="418"/>
      <c r="L113" s="418"/>
      <c r="M113" s="146">
        <v>311</v>
      </c>
      <c r="N113" s="186">
        <f>Computation!N113</f>
        <v>0</v>
      </c>
    </row>
    <row r="114" spans="1:14" s="195" customFormat="1" x14ac:dyDescent="0.25">
      <c r="A114" s="5"/>
      <c r="B114" s="418" t="s">
        <v>1153</v>
      </c>
      <c r="C114" s="418"/>
      <c r="D114" s="418"/>
      <c r="E114" s="418"/>
      <c r="F114" s="418"/>
      <c r="G114" s="418"/>
      <c r="H114" s="418"/>
      <c r="I114" s="418"/>
      <c r="J114" s="418"/>
      <c r="K114" s="418"/>
      <c r="L114" s="418"/>
      <c r="M114" s="146">
        <v>313</v>
      </c>
      <c r="N114" s="186">
        <f>Computation!N114</f>
        <v>0</v>
      </c>
    </row>
    <row r="115" spans="1:14" s="195" customFormat="1" x14ac:dyDescent="0.25">
      <c r="A115" s="5"/>
      <c r="B115" s="418" t="s">
        <v>1154</v>
      </c>
      <c r="C115" s="418"/>
      <c r="D115" s="418"/>
      <c r="E115" s="418"/>
      <c r="F115" s="418"/>
      <c r="G115" s="418"/>
      <c r="H115" s="418"/>
      <c r="I115" s="418"/>
      <c r="J115" s="418"/>
      <c r="K115" s="418"/>
      <c r="L115" s="418"/>
      <c r="M115" s="146">
        <v>315</v>
      </c>
      <c r="N115" s="186">
        <f>Computation!N115</f>
        <v>0</v>
      </c>
    </row>
    <row r="116" spans="1:14" s="195" customFormat="1" x14ac:dyDescent="0.25">
      <c r="A116" s="5"/>
      <c r="B116" s="418" t="s">
        <v>68</v>
      </c>
      <c r="C116" s="418"/>
      <c r="D116" s="418"/>
      <c r="E116" s="418"/>
      <c r="F116" s="418"/>
      <c r="G116" s="418"/>
      <c r="H116" s="418"/>
      <c r="I116" s="418"/>
      <c r="J116" s="418"/>
      <c r="K116" s="418"/>
      <c r="L116" s="418"/>
      <c r="M116" s="146">
        <v>317</v>
      </c>
      <c r="N116" s="186">
        <f>Computation!N116</f>
        <v>0</v>
      </c>
    </row>
    <row r="117" spans="1:14" s="195" customFormat="1" x14ac:dyDescent="0.25">
      <c r="A117" s="5"/>
      <c r="B117" s="418" t="s">
        <v>68</v>
      </c>
      <c r="C117" s="418"/>
      <c r="D117" s="418"/>
      <c r="E117" s="418"/>
      <c r="F117" s="418"/>
      <c r="G117" s="418"/>
      <c r="H117" s="418"/>
      <c r="I117" s="418"/>
      <c r="J117" s="418"/>
      <c r="K117" s="418"/>
      <c r="L117" s="418"/>
      <c r="M117" s="146">
        <v>318</v>
      </c>
      <c r="N117" s="186">
        <f>Computation!N117</f>
        <v>0</v>
      </c>
    </row>
    <row r="118" spans="1:14" s="195" customFormat="1" x14ac:dyDescent="0.25">
      <c r="A118" s="5"/>
      <c r="B118" s="418" t="s">
        <v>1155</v>
      </c>
      <c r="C118" s="418"/>
      <c r="D118" s="418"/>
      <c r="E118" s="418"/>
      <c r="F118" s="418"/>
      <c r="G118" s="418"/>
      <c r="H118" s="418"/>
      <c r="I118" s="418"/>
      <c r="J118" s="418"/>
      <c r="K118" s="418"/>
      <c r="L118" s="418"/>
      <c r="M118" s="146">
        <v>319</v>
      </c>
      <c r="N118" s="186">
        <f>Computation!N118</f>
        <v>0</v>
      </c>
    </row>
    <row r="119" spans="1:14" s="195" customFormat="1" x14ac:dyDescent="0.25">
      <c r="A119" s="5"/>
      <c r="B119" s="418" t="s">
        <v>69</v>
      </c>
      <c r="C119" s="418"/>
      <c r="D119" s="418"/>
      <c r="E119" s="418"/>
      <c r="F119" s="418"/>
      <c r="G119" s="418"/>
      <c r="H119" s="418"/>
      <c r="I119" s="418"/>
      <c r="J119" s="418"/>
      <c r="K119" s="418"/>
      <c r="L119" s="418"/>
      <c r="M119" s="146">
        <v>321</v>
      </c>
      <c r="N119" s="186">
        <f>Computation!N119</f>
        <v>0</v>
      </c>
    </row>
    <row r="120" spans="1:14" s="195" customFormat="1" x14ac:dyDescent="0.25">
      <c r="A120" s="5"/>
      <c r="B120" s="544" t="s">
        <v>968</v>
      </c>
      <c r="C120" s="545"/>
      <c r="D120" s="202"/>
      <c r="E120" s="202"/>
      <c r="F120" s="202"/>
      <c r="G120" s="202"/>
      <c r="H120" s="202"/>
      <c r="I120" s="202"/>
      <c r="J120" s="202"/>
      <c r="K120" s="202"/>
      <c r="L120" s="202"/>
      <c r="M120" s="202"/>
      <c r="N120" s="203"/>
    </row>
    <row r="121" spans="1:14" s="195" customFormat="1" x14ac:dyDescent="0.25">
      <c r="A121" s="5"/>
      <c r="B121" s="418" t="s">
        <v>70</v>
      </c>
      <c r="C121" s="418"/>
      <c r="D121" s="418"/>
      <c r="E121" s="418"/>
      <c r="F121" s="418"/>
      <c r="G121" s="418"/>
      <c r="H121" s="418"/>
      <c r="I121" s="418"/>
      <c r="J121" s="418"/>
      <c r="K121" s="418"/>
      <c r="L121" s="418"/>
      <c r="M121" s="146">
        <v>322</v>
      </c>
      <c r="N121" s="181">
        <f>Computation!N121</f>
        <v>0</v>
      </c>
    </row>
    <row r="122" spans="1:14" s="195" customFormat="1" x14ac:dyDescent="0.25">
      <c r="A122" s="5"/>
      <c r="B122" s="418" t="s">
        <v>71</v>
      </c>
      <c r="C122" s="418"/>
      <c r="D122" s="418"/>
      <c r="E122" s="418"/>
      <c r="F122" s="418"/>
      <c r="G122" s="418"/>
      <c r="H122" s="418"/>
      <c r="I122" s="418"/>
      <c r="J122" s="418"/>
      <c r="K122" s="418"/>
      <c r="L122" s="418"/>
      <c r="M122" s="146">
        <v>324</v>
      </c>
      <c r="N122" s="181">
        <f>Computation!N122</f>
        <v>0</v>
      </c>
    </row>
    <row r="123" spans="1:14" s="195" customFormat="1" x14ac:dyDescent="0.25">
      <c r="A123" s="5"/>
      <c r="B123" s="418" t="s">
        <v>1100</v>
      </c>
      <c r="C123" s="418"/>
      <c r="D123" s="418"/>
      <c r="E123" s="418"/>
      <c r="F123" s="418"/>
      <c r="G123" s="418"/>
      <c r="H123" s="418"/>
      <c r="I123" s="418"/>
      <c r="J123" s="418"/>
      <c r="K123" s="418"/>
      <c r="L123" s="418"/>
      <c r="M123" s="146">
        <v>326</v>
      </c>
      <c r="N123" s="181">
        <f>Computation!N123</f>
        <v>0</v>
      </c>
    </row>
    <row r="124" spans="1:14" s="195" customFormat="1" x14ac:dyDescent="0.25">
      <c r="A124" s="5"/>
      <c r="B124" s="418" t="s">
        <v>72</v>
      </c>
      <c r="C124" s="418"/>
      <c r="D124" s="418"/>
      <c r="E124" s="418"/>
      <c r="F124" s="418"/>
      <c r="G124" s="418"/>
      <c r="H124" s="418"/>
      <c r="I124" s="418"/>
      <c r="J124" s="418"/>
      <c r="K124" s="418"/>
      <c r="L124" s="418"/>
      <c r="M124" s="146">
        <v>328</v>
      </c>
      <c r="N124" s="181">
        <f>Computation!N124</f>
        <v>0</v>
      </c>
    </row>
    <row r="125" spans="1:14" s="195" customFormat="1" x14ac:dyDescent="0.25">
      <c r="A125" s="5"/>
      <c r="B125" s="418" t="s">
        <v>882</v>
      </c>
      <c r="C125" s="418"/>
      <c r="D125" s="418"/>
      <c r="E125" s="418"/>
      <c r="F125" s="418"/>
      <c r="G125" s="418"/>
      <c r="H125" s="418"/>
      <c r="I125" s="418"/>
      <c r="J125" s="418"/>
      <c r="K125" s="418"/>
      <c r="L125" s="418"/>
      <c r="M125" s="146">
        <v>329</v>
      </c>
      <c r="N125" s="181">
        <f>Computation!N125</f>
        <v>0</v>
      </c>
    </row>
    <row r="126" spans="1:14" s="195" customFormat="1" x14ac:dyDescent="0.25">
      <c r="A126" s="5"/>
      <c r="B126" s="418" t="s">
        <v>883</v>
      </c>
      <c r="C126" s="418"/>
      <c r="D126" s="418"/>
      <c r="E126" s="418"/>
      <c r="F126" s="418"/>
      <c r="G126" s="418"/>
      <c r="H126" s="418"/>
      <c r="I126" s="418"/>
      <c r="J126" s="418"/>
      <c r="K126" s="418"/>
      <c r="L126" s="418"/>
      <c r="M126" s="146">
        <v>330</v>
      </c>
      <c r="N126" s="59">
        <f>Computation!N126</f>
        <v>0</v>
      </c>
    </row>
    <row r="127" spans="1:14" s="195" customFormat="1" x14ac:dyDescent="0.25">
      <c r="A127" s="5"/>
      <c r="B127" s="418" t="s">
        <v>1156</v>
      </c>
      <c r="C127" s="418"/>
      <c r="D127" s="418"/>
      <c r="E127" s="418"/>
      <c r="F127" s="418"/>
      <c r="G127" s="418"/>
      <c r="H127" s="418"/>
      <c r="I127" s="418"/>
      <c r="J127" s="418"/>
      <c r="K127" s="418"/>
      <c r="L127" s="418"/>
      <c r="M127" s="146">
        <v>332</v>
      </c>
      <c r="N127" s="59">
        <f>Computation!N127</f>
        <v>0</v>
      </c>
    </row>
    <row r="128" spans="1:14" s="195" customFormat="1" x14ac:dyDescent="0.25">
      <c r="A128" s="5"/>
      <c r="B128" s="418" t="s">
        <v>1157</v>
      </c>
      <c r="C128" s="418"/>
      <c r="D128" s="418"/>
      <c r="E128" s="418"/>
      <c r="F128" s="418"/>
      <c r="G128" s="418"/>
      <c r="H128" s="418"/>
      <c r="I128" s="418"/>
      <c r="J128" s="418"/>
      <c r="K128" s="418"/>
      <c r="L128" s="418"/>
      <c r="M128" s="146">
        <v>334</v>
      </c>
      <c r="N128" s="59">
        <f>Computation!N128</f>
        <v>0</v>
      </c>
    </row>
    <row r="129" spans="1:14" s="195" customFormat="1" x14ac:dyDescent="0.25">
      <c r="A129" s="5"/>
      <c r="B129" s="418" t="s">
        <v>1099</v>
      </c>
      <c r="C129" s="418"/>
      <c r="D129" s="418"/>
      <c r="E129" s="418"/>
      <c r="F129" s="418"/>
      <c r="G129" s="418"/>
      <c r="H129" s="418"/>
      <c r="I129" s="418"/>
      <c r="J129" s="418"/>
      <c r="K129" s="418"/>
      <c r="L129" s="418"/>
      <c r="M129" s="146">
        <v>335</v>
      </c>
      <c r="N129" s="59">
        <f>Computation!N129</f>
        <v>0</v>
      </c>
    </row>
    <row r="130" spans="1:14" s="195" customFormat="1" x14ac:dyDescent="0.25">
      <c r="A130" s="5"/>
      <c r="B130" s="418" t="s">
        <v>73</v>
      </c>
      <c r="C130" s="418"/>
      <c r="D130" s="418"/>
      <c r="E130" s="418"/>
      <c r="F130" s="418"/>
      <c r="G130" s="418"/>
      <c r="H130" s="418"/>
      <c r="I130" s="418"/>
      <c r="J130" s="418"/>
      <c r="K130" s="418"/>
      <c r="L130" s="418"/>
      <c r="M130" s="146">
        <v>336</v>
      </c>
      <c r="N130" s="59">
        <f>Computation!N130</f>
        <v>0</v>
      </c>
    </row>
    <row r="131" spans="1:14" s="195" customFormat="1" x14ac:dyDescent="0.25">
      <c r="A131" s="5"/>
      <c r="B131" s="418" t="s">
        <v>115</v>
      </c>
      <c r="C131" s="418"/>
      <c r="D131" s="418"/>
      <c r="E131" s="418"/>
      <c r="F131" s="418"/>
      <c r="G131" s="418"/>
      <c r="H131" s="418"/>
      <c r="I131" s="418"/>
      <c r="J131" s="418"/>
      <c r="K131" s="418"/>
      <c r="L131" s="418"/>
      <c r="M131" s="146">
        <v>337</v>
      </c>
      <c r="N131" s="59">
        <f>Computation!N131</f>
        <v>0</v>
      </c>
    </row>
    <row r="132" spans="1:14" s="195" customFormat="1" x14ac:dyDescent="0.25">
      <c r="A132" s="4"/>
      <c r="B132" s="418" t="s">
        <v>1050</v>
      </c>
      <c r="C132" s="418"/>
      <c r="D132" s="418"/>
      <c r="E132" s="418"/>
      <c r="F132" s="418"/>
      <c r="G132" s="418"/>
      <c r="H132" s="418"/>
      <c r="I132" s="418"/>
      <c r="J132" s="418"/>
      <c r="K132" s="418"/>
      <c r="L132" s="418"/>
      <c r="M132" s="146">
        <v>338</v>
      </c>
      <c r="N132" s="59">
        <f>Computation!N132</f>
        <v>0</v>
      </c>
    </row>
    <row r="133" spans="1:14" s="195" customFormat="1" x14ac:dyDescent="0.25">
      <c r="A133" s="4"/>
      <c r="B133" s="418" t="s">
        <v>1049</v>
      </c>
      <c r="C133" s="418"/>
      <c r="D133" s="418"/>
      <c r="E133" s="418"/>
      <c r="F133" s="418"/>
      <c r="G133" s="418"/>
      <c r="H133" s="418"/>
      <c r="I133" s="418"/>
      <c r="J133" s="418"/>
      <c r="K133" s="418"/>
      <c r="L133" s="418"/>
      <c r="M133" s="146">
        <v>340</v>
      </c>
      <c r="N133" s="59">
        <f>Computation!N133</f>
        <v>0</v>
      </c>
    </row>
    <row r="134" spans="1:14" s="195" customFormat="1" x14ac:dyDescent="0.25">
      <c r="A134" s="4"/>
      <c r="B134" s="419" t="s">
        <v>6</v>
      </c>
      <c r="C134" s="419"/>
      <c r="D134" s="419"/>
      <c r="E134" s="419"/>
      <c r="F134" s="419"/>
      <c r="G134" s="419"/>
      <c r="H134" s="419"/>
      <c r="I134" s="419"/>
      <c r="J134" s="419"/>
      <c r="K134" s="419"/>
      <c r="L134" s="419"/>
      <c r="M134" s="419"/>
      <c r="N134" s="419"/>
    </row>
    <row r="135" spans="1:14" s="195" customFormat="1" x14ac:dyDescent="0.25">
      <c r="A135" s="4"/>
      <c r="B135" s="417" t="s">
        <v>7</v>
      </c>
      <c r="C135" s="417"/>
      <c r="D135" s="417"/>
      <c r="E135" s="417"/>
      <c r="F135" s="417"/>
      <c r="G135" s="417"/>
      <c r="H135" s="417"/>
      <c r="I135" s="417"/>
      <c r="J135" s="417"/>
      <c r="K135" s="417"/>
      <c r="L135" s="417"/>
      <c r="M135" s="146">
        <v>400</v>
      </c>
      <c r="N135" s="181">
        <f>Computation!N135</f>
        <v>0</v>
      </c>
    </row>
    <row r="136" spans="1:14" s="195" customFormat="1" x14ac:dyDescent="0.25">
      <c r="A136" s="4"/>
      <c r="B136" s="417" t="s">
        <v>1048</v>
      </c>
      <c r="C136" s="417"/>
      <c r="D136" s="417"/>
      <c r="E136" s="417"/>
      <c r="F136" s="417"/>
      <c r="G136" s="417"/>
      <c r="H136" s="417"/>
      <c r="I136" s="417"/>
      <c r="J136" s="417"/>
      <c r="K136" s="417"/>
      <c r="L136" s="417"/>
      <c r="M136" s="146">
        <v>402</v>
      </c>
      <c r="N136" s="59">
        <f>Computation!N136</f>
        <v>0</v>
      </c>
    </row>
    <row r="137" spans="1:14" s="195" customFormat="1" x14ac:dyDescent="0.25">
      <c r="A137" s="4"/>
      <c r="B137" s="417" t="s">
        <v>8</v>
      </c>
      <c r="C137" s="417"/>
      <c r="D137" s="417"/>
      <c r="E137" s="417"/>
      <c r="F137" s="417"/>
      <c r="G137" s="417"/>
      <c r="H137" s="417"/>
      <c r="I137" s="417"/>
      <c r="J137" s="417"/>
      <c r="K137" s="417"/>
      <c r="L137" s="417"/>
      <c r="M137" s="146">
        <v>404</v>
      </c>
      <c r="N137" s="59">
        <f>Computation!N137</f>
        <v>0</v>
      </c>
    </row>
    <row r="138" spans="1:14" s="195" customFormat="1" x14ac:dyDescent="0.25">
      <c r="A138" s="4"/>
      <c r="B138" s="417" t="s">
        <v>1047</v>
      </c>
      <c r="C138" s="417"/>
      <c r="D138" s="417"/>
      <c r="E138" s="417"/>
      <c r="F138" s="417"/>
      <c r="G138" s="417"/>
      <c r="H138" s="417"/>
      <c r="I138" s="417"/>
      <c r="J138" s="417"/>
      <c r="K138" s="417"/>
      <c r="L138" s="417"/>
      <c r="M138" s="146">
        <v>406</v>
      </c>
      <c r="N138" s="59">
        <f>Computation!N138</f>
        <v>0</v>
      </c>
    </row>
    <row r="139" spans="1:14" s="195" customFormat="1" x14ac:dyDescent="0.25">
      <c r="A139" s="4"/>
      <c r="B139" s="417" t="s">
        <v>1046</v>
      </c>
      <c r="C139" s="417"/>
      <c r="D139" s="417"/>
      <c r="E139" s="417"/>
      <c r="F139" s="417"/>
      <c r="G139" s="417"/>
      <c r="H139" s="417"/>
      <c r="I139" s="417"/>
      <c r="J139" s="417"/>
      <c r="K139" s="417"/>
      <c r="L139" s="417"/>
      <c r="M139" s="146">
        <v>408</v>
      </c>
      <c r="N139" s="59">
        <f>Computation!N139</f>
        <v>0</v>
      </c>
    </row>
    <row r="140" spans="1:14" s="195" customFormat="1" x14ac:dyDescent="0.25">
      <c r="A140" s="4"/>
      <c r="B140" s="417" t="s">
        <v>9</v>
      </c>
      <c r="C140" s="417"/>
      <c r="D140" s="417"/>
      <c r="E140" s="417"/>
      <c r="F140" s="417"/>
      <c r="G140" s="417"/>
      <c r="H140" s="417"/>
      <c r="I140" s="417"/>
      <c r="J140" s="417"/>
      <c r="K140" s="417"/>
      <c r="L140" s="417"/>
      <c r="M140" s="146">
        <v>409</v>
      </c>
      <c r="N140" s="59">
        <f>Computation!N140</f>
        <v>0</v>
      </c>
    </row>
    <row r="141" spans="1:14" s="195" customFormat="1" x14ac:dyDescent="0.25">
      <c r="A141" s="4"/>
      <c r="B141" s="417" t="s">
        <v>10</v>
      </c>
      <c r="C141" s="417"/>
      <c r="D141" s="417"/>
      <c r="E141" s="417"/>
      <c r="F141" s="417"/>
      <c r="G141" s="417"/>
      <c r="H141" s="417"/>
      <c r="I141" s="417"/>
      <c r="J141" s="417"/>
      <c r="K141" s="417"/>
      <c r="L141" s="417"/>
      <c r="M141" s="146">
        <v>410</v>
      </c>
      <c r="N141" s="59">
        <f>Computation!N141</f>
        <v>0</v>
      </c>
    </row>
    <row r="142" spans="1:14" s="195" customFormat="1" x14ac:dyDescent="0.25">
      <c r="A142" s="4"/>
      <c r="B142" s="417" t="s">
        <v>11</v>
      </c>
      <c r="C142" s="417"/>
      <c r="D142" s="417"/>
      <c r="E142" s="417"/>
      <c r="F142" s="417"/>
      <c r="G142" s="417"/>
      <c r="H142" s="417"/>
      <c r="I142" s="417"/>
      <c r="J142" s="417"/>
      <c r="K142" s="417"/>
      <c r="L142" s="417"/>
      <c r="M142" s="146">
        <v>412</v>
      </c>
      <c r="N142" s="59">
        <f>Computation!N142</f>
        <v>0</v>
      </c>
    </row>
    <row r="143" spans="1:14" s="195" customFormat="1" x14ac:dyDescent="0.25">
      <c r="A143" s="4"/>
      <c r="B143" s="417" t="s">
        <v>12</v>
      </c>
      <c r="C143" s="417"/>
      <c r="D143" s="417"/>
      <c r="E143" s="417"/>
      <c r="F143" s="417"/>
      <c r="G143" s="417"/>
      <c r="H143" s="417"/>
      <c r="I143" s="417"/>
      <c r="J143" s="417"/>
      <c r="K143" s="417"/>
      <c r="L143" s="417"/>
      <c r="M143" s="146">
        <v>414</v>
      </c>
      <c r="N143" s="59">
        <f>Computation!N143</f>
        <v>0</v>
      </c>
    </row>
    <row r="144" spans="1:14" s="195" customFormat="1" x14ac:dyDescent="0.25">
      <c r="A144" s="4"/>
      <c r="B144" s="417" t="s">
        <v>13</v>
      </c>
      <c r="C144" s="417"/>
      <c r="D144" s="417"/>
      <c r="E144" s="417"/>
      <c r="F144" s="417"/>
      <c r="G144" s="417"/>
      <c r="H144" s="417"/>
      <c r="I144" s="417"/>
      <c r="J144" s="417"/>
      <c r="K144" s="417"/>
      <c r="L144" s="417"/>
      <c r="M144" s="146">
        <v>416</v>
      </c>
      <c r="N144" s="59">
        <f>Computation!N144</f>
        <v>0</v>
      </c>
    </row>
    <row r="145" spans="1:14" s="195" customFormat="1" x14ac:dyDescent="0.25">
      <c r="A145" s="4"/>
      <c r="B145" s="417" t="s">
        <v>14</v>
      </c>
      <c r="C145" s="417"/>
      <c r="D145" s="417"/>
      <c r="E145" s="417"/>
      <c r="F145" s="417"/>
      <c r="G145" s="417"/>
      <c r="H145" s="417"/>
      <c r="I145" s="417"/>
      <c r="J145" s="417"/>
      <c r="K145" s="417"/>
      <c r="L145" s="417"/>
      <c r="M145" s="146">
        <v>418</v>
      </c>
      <c r="N145" s="59">
        <f>Computation!N145</f>
        <v>0</v>
      </c>
    </row>
    <row r="146" spans="1:14" s="195" customFormat="1" x14ac:dyDescent="0.25">
      <c r="A146" s="4"/>
      <c r="B146" s="417" t="s">
        <v>15</v>
      </c>
      <c r="C146" s="417"/>
      <c r="D146" s="417"/>
      <c r="E146" s="417"/>
      <c r="F146" s="417"/>
      <c r="G146" s="417"/>
      <c r="H146" s="417"/>
      <c r="I146" s="417"/>
      <c r="J146" s="417"/>
      <c r="K146" s="417"/>
      <c r="L146" s="417"/>
      <c r="M146" s="146">
        <v>419</v>
      </c>
      <c r="N146" s="59">
        <f>Computation!N146</f>
        <v>0</v>
      </c>
    </row>
    <row r="147" spans="1:14" s="195" customFormat="1" x14ac:dyDescent="0.25">
      <c r="A147" s="4"/>
      <c r="B147" s="417" t="s">
        <v>16</v>
      </c>
      <c r="C147" s="417"/>
      <c r="D147" s="417"/>
      <c r="E147" s="417"/>
      <c r="F147" s="417"/>
      <c r="G147" s="417"/>
      <c r="H147" s="417"/>
      <c r="I147" s="417"/>
      <c r="J147" s="417"/>
      <c r="K147" s="417"/>
      <c r="L147" s="417"/>
      <c r="M147" s="146">
        <v>420</v>
      </c>
      <c r="N147" s="59">
        <f>Computation!N147</f>
        <v>0</v>
      </c>
    </row>
    <row r="148" spans="1:14" s="195" customFormat="1" x14ac:dyDescent="0.25">
      <c r="A148" s="4"/>
      <c r="B148" s="417" t="s">
        <v>17</v>
      </c>
      <c r="C148" s="417"/>
      <c r="D148" s="417"/>
      <c r="E148" s="417"/>
      <c r="F148" s="417"/>
      <c r="G148" s="417"/>
      <c r="H148" s="417"/>
      <c r="I148" s="417"/>
      <c r="J148" s="417"/>
      <c r="K148" s="417"/>
      <c r="L148" s="417"/>
      <c r="M148" s="146">
        <v>422</v>
      </c>
      <c r="N148" s="59">
        <f>Computation!N148</f>
        <v>0</v>
      </c>
    </row>
    <row r="149" spans="1:14" s="195" customFormat="1" x14ac:dyDescent="0.25">
      <c r="A149" s="4"/>
      <c r="B149" s="417" t="s">
        <v>18</v>
      </c>
      <c r="C149" s="417"/>
      <c r="D149" s="417"/>
      <c r="E149" s="417"/>
      <c r="F149" s="417"/>
      <c r="G149" s="417"/>
      <c r="H149" s="417"/>
      <c r="I149" s="417"/>
      <c r="J149" s="417"/>
      <c r="K149" s="417"/>
      <c r="L149" s="417"/>
      <c r="M149" s="146">
        <v>423</v>
      </c>
      <c r="N149" s="59">
        <f>Computation!N149</f>
        <v>0</v>
      </c>
    </row>
    <row r="150" spans="1:14" s="195" customFormat="1" x14ac:dyDescent="0.25">
      <c r="A150" s="4"/>
      <c r="B150" s="417" t="s">
        <v>19</v>
      </c>
      <c r="C150" s="417"/>
      <c r="D150" s="417"/>
      <c r="E150" s="417"/>
      <c r="F150" s="417"/>
      <c r="G150" s="417"/>
      <c r="H150" s="417"/>
      <c r="I150" s="417"/>
      <c r="J150" s="417"/>
      <c r="K150" s="417"/>
      <c r="L150" s="417"/>
      <c r="M150" s="146">
        <v>424</v>
      </c>
      <c r="N150" s="59">
        <f>Computation!N150</f>
        <v>0</v>
      </c>
    </row>
    <row r="151" spans="1:14" s="195" customFormat="1" x14ac:dyDescent="0.25">
      <c r="A151" s="4"/>
      <c r="B151" s="417" t="s">
        <v>20</v>
      </c>
      <c r="C151" s="417"/>
      <c r="D151" s="417"/>
      <c r="E151" s="417"/>
      <c r="F151" s="417"/>
      <c r="G151" s="417"/>
      <c r="H151" s="417"/>
      <c r="I151" s="417"/>
      <c r="J151" s="417"/>
      <c r="K151" s="417"/>
      <c r="L151" s="417"/>
      <c r="M151" s="146">
        <v>425</v>
      </c>
      <c r="N151" s="59">
        <f>Computation!N151</f>
        <v>0</v>
      </c>
    </row>
    <row r="152" spans="1:14" s="195" customFormat="1" x14ac:dyDescent="0.25">
      <c r="A152" s="4"/>
      <c r="B152" s="417" t="s">
        <v>1045</v>
      </c>
      <c r="C152" s="417"/>
      <c r="D152" s="417"/>
      <c r="E152" s="417"/>
      <c r="F152" s="417"/>
      <c r="G152" s="417"/>
      <c r="H152" s="417"/>
      <c r="I152" s="417"/>
      <c r="J152" s="417"/>
      <c r="K152" s="417"/>
      <c r="L152" s="417"/>
      <c r="M152" s="157">
        <v>426</v>
      </c>
      <c r="N152" s="59">
        <f>Computation!N152</f>
        <v>0</v>
      </c>
    </row>
    <row r="153" spans="1:14" s="195" customFormat="1" x14ac:dyDescent="0.25">
      <c r="A153" s="4"/>
      <c r="B153" s="495" t="s">
        <v>333</v>
      </c>
      <c r="C153" s="495"/>
      <c r="D153" s="495"/>
      <c r="E153" s="495"/>
      <c r="F153" s="495"/>
      <c r="G153" s="495"/>
      <c r="H153" s="495"/>
      <c r="I153" s="495"/>
      <c r="J153" s="495"/>
      <c r="K153" s="495"/>
      <c r="L153" s="495"/>
      <c r="M153" s="495"/>
      <c r="N153" s="495"/>
    </row>
    <row r="154" spans="1:14" s="195" customFormat="1" x14ac:dyDescent="0.25">
      <c r="A154" s="4"/>
      <c r="B154" s="417" t="s">
        <v>1051</v>
      </c>
      <c r="C154" s="417"/>
      <c r="D154" s="417"/>
      <c r="E154" s="417"/>
      <c r="F154" s="417"/>
      <c r="G154" s="417"/>
      <c r="H154" s="417"/>
      <c r="I154" s="417"/>
      <c r="J154" s="417"/>
      <c r="K154" s="417"/>
      <c r="L154" s="417"/>
      <c r="M154" s="146">
        <v>427</v>
      </c>
      <c r="N154" s="59">
        <f>Computation!N154</f>
        <v>0</v>
      </c>
    </row>
    <row r="155" spans="1:14" s="195" customFormat="1" x14ac:dyDescent="0.25">
      <c r="A155" s="4"/>
      <c r="B155" s="417" t="s">
        <v>1044</v>
      </c>
      <c r="C155" s="417"/>
      <c r="D155" s="417"/>
      <c r="E155" s="417"/>
      <c r="F155" s="417"/>
      <c r="G155" s="417"/>
      <c r="H155" s="417"/>
      <c r="I155" s="417"/>
      <c r="J155" s="417"/>
      <c r="K155" s="417"/>
      <c r="L155" s="417"/>
      <c r="M155" s="146">
        <v>428</v>
      </c>
      <c r="N155" s="59">
        <f>Computation!N155</f>
        <v>0</v>
      </c>
    </row>
    <row r="156" spans="1:14" s="195" customFormat="1" x14ac:dyDescent="0.25">
      <c r="A156" s="4"/>
      <c r="B156" s="417" t="s">
        <v>200</v>
      </c>
      <c r="C156" s="417"/>
      <c r="D156" s="417"/>
      <c r="E156" s="417"/>
      <c r="F156" s="417"/>
      <c r="G156" s="417"/>
      <c r="H156" s="417"/>
      <c r="I156" s="417"/>
      <c r="J156" s="417"/>
      <c r="K156" s="417"/>
      <c r="L156" s="417"/>
      <c r="M156" s="157">
        <v>429</v>
      </c>
      <c r="N156" s="59">
        <f>Computation!N156</f>
        <v>0</v>
      </c>
    </row>
    <row r="157" spans="1:14" s="195" customFormat="1" x14ac:dyDescent="0.25">
      <c r="A157" s="4"/>
      <c r="B157" s="139" t="s">
        <v>0</v>
      </c>
      <c r="C157" s="425"/>
      <c r="D157" s="425"/>
      <c r="E157" s="425"/>
      <c r="F157" s="425"/>
      <c r="G157" s="425"/>
      <c r="H157" s="425"/>
      <c r="I157" s="425"/>
      <c r="J157" s="425"/>
      <c r="K157" s="425"/>
      <c r="L157" s="425"/>
      <c r="M157" s="425"/>
      <c r="N157" s="425"/>
    </row>
    <row r="158" spans="1:14" s="195" customFormat="1" x14ac:dyDescent="0.25">
      <c r="A158" s="4"/>
      <c r="B158" s="417" t="s">
        <v>1051</v>
      </c>
      <c r="C158" s="417"/>
      <c r="D158" s="417"/>
      <c r="E158" s="417"/>
      <c r="F158" s="417"/>
      <c r="G158" s="417"/>
      <c r="H158" s="417"/>
      <c r="I158" s="417"/>
      <c r="J158" s="417"/>
      <c r="K158" s="417"/>
      <c r="L158" s="417"/>
      <c r="M158" s="146">
        <v>430</v>
      </c>
      <c r="N158" s="59">
        <f>Computation!N158</f>
        <v>0</v>
      </c>
    </row>
    <row r="159" spans="1:14" s="195" customFormat="1" x14ac:dyDescent="0.25">
      <c r="A159" s="4"/>
      <c r="B159" s="417" t="s">
        <v>1043</v>
      </c>
      <c r="C159" s="417"/>
      <c r="D159" s="417"/>
      <c r="E159" s="417"/>
      <c r="F159" s="417"/>
      <c r="G159" s="417"/>
      <c r="H159" s="417"/>
      <c r="I159" s="417"/>
      <c r="J159" s="417"/>
      <c r="K159" s="417"/>
      <c r="L159" s="417"/>
      <c r="M159" s="146">
        <v>431</v>
      </c>
      <c r="N159" s="59">
        <f>Computation!N159</f>
        <v>0</v>
      </c>
    </row>
    <row r="160" spans="1:14" s="195" customFormat="1" x14ac:dyDescent="0.25">
      <c r="A160" s="4"/>
      <c r="B160" s="417" t="s">
        <v>1042</v>
      </c>
      <c r="C160" s="417"/>
      <c r="D160" s="417"/>
      <c r="E160" s="417"/>
      <c r="F160" s="417"/>
      <c r="G160" s="417"/>
      <c r="H160" s="417"/>
      <c r="I160" s="417"/>
      <c r="J160" s="417"/>
      <c r="K160" s="417"/>
      <c r="L160" s="417"/>
      <c r="M160" s="157">
        <v>432</v>
      </c>
      <c r="N160" s="59">
        <f>Computation!N160</f>
        <v>0</v>
      </c>
    </row>
    <row r="161" spans="1:14" s="195" customFormat="1" x14ac:dyDescent="0.25">
      <c r="A161" s="4"/>
      <c r="B161" s="417" t="s">
        <v>1041</v>
      </c>
      <c r="C161" s="417"/>
      <c r="D161" s="417"/>
      <c r="E161" s="417"/>
      <c r="F161" s="417"/>
      <c r="G161" s="417"/>
      <c r="H161" s="417"/>
      <c r="I161" s="417"/>
      <c r="J161" s="417"/>
      <c r="K161" s="417"/>
      <c r="L161" s="417"/>
      <c r="M161" s="157">
        <v>433</v>
      </c>
      <c r="N161" s="59">
        <f>Computation!N161</f>
        <v>0</v>
      </c>
    </row>
    <row r="162" spans="1:14" s="195" customFormat="1" x14ac:dyDescent="0.25">
      <c r="A162" s="4"/>
      <c r="B162" s="417" t="s">
        <v>0</v>
      </c>
      <c r="C162" s="417"/>
      <c r="D162" s="417"/>
      <c r="E162" s="417"/>
      <c r="F162" s="417"/>
      <c r="G162" s="417"/>
      <c r="H162" s="417"/>
      <c r="I162" s="417"/>
      <c r="J162" s="417"/>
      <c r="K162" s="417"/>
      <c r="L162" s="417"/>
      <c r="M162" s="157">
        <v>434</v>
      </c>
      <c r="N162" s="59">
        <f>Computation!N162</f>
        <v>0</v>
      </c>
    </row>
    <row r="163" spans="1:14" s="195" customFormat="1" x14ac:dyDescent="0.25">
      <c r="A163" s="4"/>
      <c r="B163" s="139" t="s">
        <v>3</v>
      </c>
      <c r="C163" s="425"/>
      <c r="D163" s="425"/>
      <c r="E163" s="425"/>
      <c r="F163" s="425"/>
      <c r="G163" s="425"/>
      <c r="H163" s="425"/>
      <c r="I163" s="425"/>
      <c r="J163" s="425"/>
      <c r="K163" s="425"/>
      <c r="L163" s="425"/>
      <c r="M163" s="425"/>
      <c r="N163" s="425"/>
    </row>
    <row r="164" spans="1:14" s="195" customFormat="1" x14ac:dyDescent="0.25">
      <c r="A164" s="4"/>
      <c r="B164" s="417" t="s">
        <v>204</v>
      </c>
      <c r="C164" s="417"/>
      <c r="D164" s="417"/>
      <c r="E164" s="417"/>
      <c r="F164" s="417"/>
      <c r="G164" s="417"/>
      <c r="H164" s="417"/>
      <c r="I164" s="417"/>
      <c r="J164" s="417"/>
      <c r="K164" s="417"/>
      <c r="L164" s="417"/>
      <c r="M164" s="146">
        <v>436</v>
      </c>
      <c r="N164" s="59">
        <f>Computation!N164</f>
        <v>0</v>
      </c>
    </row>
    <row r="165" spans="1:14" s="195" customFormat="1" x14ac:dyDescent="0.25">
      <c r="A165" s="4"/>
      <c r="B165" s="417" t="s">
        <v>205</v>
      </c>
      <c r="C165" s="417"/>
      <c r="D165" s="417"/>
      <c r="E165" s="417"/>
      <c r="F165" s="417"/>
      <c r="G165" s="417"/>
      <c r="H165" s="417"/>
      <c r="I165" s="417"/>
      <c r="J165" s="417"/>
      <c r="K165" s="417"/>
      <c r="L165" s="417"/>
      <c r="M165" s="157">
        <v>438</v>
      </c>
      <c r="N165" s="59">
        <f>Computation!N165</f>
        <v>0</v>
      </c>
    </row>
    <row r="166" spans="1:14" s="195" customFormat="1" x14ac:dyDescent="0.25">
      <c r="A166" s="4"/>
      <c r="B166" s="417" t="s">
        <v>207</v>
      </c>
      <c r="C166" s="417"/>
      <c r="D166" s="417"/>
      <c r="E166" s="417"/>
      <c r="F166" s="417"/>
      <c r="G166" s="417"/>
      <c r="H166" s="417"/>
      <c r="I166" s="417"/>
      <c r="J166" s="417"/>
      <c r="K166" s="417"/>
      <c r="L166" s="417"/>
      <c r="M166" s="146">
        <v>440</v>
      </c>
      <c r="N166" s="59">
        <f>Computation!N166</f>
        <v>0</v>
      </c>
    </row>
    <row r="167" spans="1:14" s="195" customFormat="1" x14ac:dyDescent="0.25">
      <c r="A167" s="4"/>
      <c r="B167" s="417" t="s">
        <v>206</v>
      </c>
      <c r="C167" s="417"/>
      <c r="D167" s="417"/>
      <c r="E167" s="417"/>
      <c r="F167" s="417"/>
      <c r="G167" s="417"/>
      <c r="H167" s="417"/>
      <c r="I167" s="417"/>
      <c r="J167" s="417"/>
      <c r="K167" s="417"/>
      <c r="L167" s="417"/>
      <c r="M167" s="157">
        <v>442</v>
      </c>
      <c r="N167" s="59">
        <f>Computation!N167</f>
        <v>0</v>
      </c>
    </row>
    <row r="168" spans="1:14" s="195" customFormat="1" x14ac:dyDescent="0.25">
      <c r="A168" s="4"/>
      <c r="B168" s="417" t="s">
        <v>1039</v>
      </c>
      <c r="C168" s="417"/>
      <c r="D168" s="417"/>
      <c r="E168" s="417"/>
      <c r="F168" s="417"/>
      <c r="G168" s="417"/>
      <c r="H168" s="417"/>
      <c r="I168" s="417"/>
      <c r="J168" s="417"/>
      <c r="K168" s="417"/>
      <c r="L168" s="417"/>
      <c r="M168" s="157">
        <v>446</v>
      </c>
      <c r="N168" s="59">
        <f>Computation!N168</f>
        <v>0</v>
      </c>
    </row>
    <row r="169" spans="1:14" s="195" customFormat="1" x14ac:dyDescent="0.25">
      <c r="A169" s="4"/>
      <c r="B169" s="417" t="s">
        <v>1040</v>
      </c>
      <c r="C169" s="417"/>
      <c r="D169" s="417"/>
      <c r="E169" s="417"/>
      <c r="F169" s="417"/>
      <c r="G169" s="417"/>
      <c r="H169" s="417"/>
      <c r="I169" s="417"/>
      <c r="J169" s="417"/>
      <c r="K169" s="417"/>
      <c r="L169" s="417"/>
      <c r="M169" s="157">
        <v>448</v>
      </c>
      <c r="N169" s="59">
        <f>Computation!N169</f>
        <v>0</v>
      </c>
    </row>
    <row r="170" spans="1:14" s="195" customFormat="1" x14ac:dyDescent="0.25">
      <c r="A170" s="4"/>
      <c r="B170" s="417" t="s">
        <v>1052</v>
      </c>
      <c r="C170" s="417"/>
      <c r="D170" s="417"/>
      <c r="E170" s="417"/>
      <c r="F170" s="417"/>
      <c r="G170" s="417"/>
      <c r="H170" s="417"/>
      <c r="I170" s="417"/>
      <c r="J170" s="417"/>
      <c r="K170" s="417"/>
      <c r="L170" s="417"/>
      <c r="M170" s="146">
        <v>450</v>
      </c>
      <c r="N170" s="59">
        <f>Computation!N170</f>
        <v>0</v>
      </c>
    </row>
    <row r="171" spans="1:14" s="195" customFormat="1" x14ac:dyDescent="0.25">
      <c r="A171" s="4"/>
      <c r="B171" s="417" t="s">
        <v>1070</v>
      </c>
      <c r="C171" s="417"/>
      <c r="D171" s="417"/>
      <c r="E171" s="417"/>
      <c r="F171" s="417"/>
      <c r="G171" s="417"/>
      <c r="H171" s="417"/>
      <c r="I171" s="417"/>
      <c r="J171" s="417"/>
      <c r="K171" s="417"/>
      <c r="L171" s="417"/>
      <c r="M171" s="146">
        <v>452</v>
      </c>
      <c r="N171" s="59">
        <f>Computation!N171</f>
        <v>0</v>
      </c>
    </row>
    <row r="172" spans="1:14" s="195" customFormat="1" x14ac:dyDescent="0.25">
      <c r="A172" s="4"/>
      <c r="B172" s="417" t="s">
        <v>1053</v>
      </c>
      <c r="C172" s="417"/>
      <c r="D172" s="417"/>
      <c r="E172" s="417"/>
      <c r="F172" s="417"/>
      <c r="G172" s="417"/>
      <c r="H172" s="417"/>
      <c r="I172" s="417"/>
      <c r="J172" s="417"/>
      <c r="K172" s="417"/>
      <c r="L172" s="417"/>
      <c r="M172" s="157">
        <v>454</v>
      </c>
      <c r="N172" s="59">
        <f>Computation!N172</f>
        <v>0</v>
      </c>
    </row>
    <row r="173" spans="1:14" s="195" customFormat="1" x14ac:dyDescent="0.25">
      <c r="A173" s="4"/>
      <c r="B173" s="417" t="s">
        <v>4</v>
      </c>
      <c r="C173" s="417"/>
      <c r="D173" s="417"/>
      <c r="E173" s="417"/>
      <c r="F173" s="417"/>
      <c r="G173" s="417"/>
      <c r="H173" s="417"/>
      <c r="I173" s="417"/>
      <c r="J173" s="417"/>
      <c r="K173" s="417"/>
      <c r="L173" s="417"/>
      <c r="M173" s="157">
        <v>456</v>
      </c>
      <c r="N173" s="59">
        <f>Computation!N173</f>
        <v>0</v>
      </c>
    </row>
    <row r="174" spans="1:14" s="195" customFormat="1" x14ac:dyDescent="0.25">
      <c r="A174" s="4"/>
      <c r="B174" s="417" t="str">
        <f>Computation!B174:L174</f>
        <v>Net Consolidation Tax Payable</v>
      </c>
      <c r="C174" s="417"/>
      <c r="D174" s="417"/>
      <c r="E174" s="417"/>
      <c r="F174" s="417"/>
      <c r="G174" s="417"/>
      <c r="H174" s="417"/>
      <c r="I174" s="417"/>
      <c r="J174" s="417"/>
      <c r="K174" s="417"/>
      <c r="L174" s="417"/>
      <c r="M174" s="157">
        <v>458</v>
      </c>
      <c r="N174" s="59">
        <f>Computation!N174</f>
        <v>0</v>
      </c>
    </row>
    <row r="175" spans="1:14" s="195" customFormat="1" x14ac:dyDescent="0.25">
      <c r="A175" s="4"/>
      <c r="B175" s="417" t="s">
        <v>909</v>
      </c>
      <c r="C175" s="417"/>
      <c r="D175" s="417"/>
      <c r="E175" s="417"/>
      <c r="F175" s="417"/>
      <c r="G175" s="417"/>
      <c r="H175" s="417"/>
      <c r="I175" s="417"/>
      <c r="J175" s="417"/>
      <c r="K175" s="417"/>
      <c r="L175" s="417"/>
      <c r="M175" s="146">
        <v>460</v>
      </c>
      <c r="N175" s="59">
        <f>Computation!N175</f>
        <v>0</v>
      </c>
    </row>
    <row r="176" spans="1:14" s="195" customFormat="1" x14ac:dyDescent="0.25">
      <c r="A176" s="4"/>
      <c r="B176" s="417" t="str">
        <f>Computation!B176:L176</f>
        <v>Estimated Income Tax Refundable</v>
      </c>
      <c r="C176" s="417"/>
      <c r="D176" s="417"/>
      <c r="E176" s="417"/>
      <c r="F176" s="417"/>
      <c r="G176" s="417"/>
      <c r="H176" s="417"/>
      <c r="I176" s="417"/>
      <c r="J176" s="417"/>
      <c r="K176" s="417"/>
      <c r="L176" s="417"/>
      <c r="M176" s="146">
        <v>462</v>
      </c>
      <c r="N176" s="59">
        <f>Computation!N176</f>
        <v>0</v>
      </c>
    </row>
    <row r="177" spans="1:14" s="195" customFormat="1" x14ac:dyDescent="0.25">
      <c r="A177" s="4"/>
      <c r="B177" s="417" t="str">
        <f>Computation!B177:L177</f>
        <v>Consolidation Tax Refundable</v>
      </c>
      <c r="C177" s="417"/>
      <c r="D177" s="417"/>
      <c r="E177" s="417"/>
      <c r="F177" s="417"/>
      <c r="G177" s="417"/>
      <c r="H177" s="417"/>
      <c r="I177" s="417"/>
      <c r="J177" s="417"/>
      <c r="K177" s="417"/>
      <c r="L177" s="417"/>
      <c r="M177" s="146">
        <v>464</v>
      </c>
      <c r="N177" s="59">
        <f>Computation!N177</f>
        <v>0</v>
      </c>
    </row>
    <row r="178" spans="1:14" s="195" customFormat="1" x14ac:dyDescent="0.25">
      <c r="A178" s="4"/>
      <c r="B178" s="417" t="str">
        <f>Computation!B178:L178</f>
        <v>Net Amount Refundable</v>
      </c>
      <c r="C178" s="417"/>
      <c r="D178" s="417"/>
      <c r="E178" s="417"/>
      <c r="F178" s="417"/>
      <c r="G178" s="417"/>
      <c r="H178" s="417"/>
      <c r="I178" s="417"/>
      <c r="J178" s="417"/>
      <c r="K178" s="417"/>
      <c r="L178" s="417"/>
      <c r="M178" s="146">
        <v>466</v>
      </c>
      <c r="N178" s="187">
        <f>Computation!N178</f>
        <v>0</v>
      </c>
    </row>
    <row r="179" spans="1:14" s="195" customFormat="1" x14ac:dyDescent="0.25">
      <c r="A179" s="4"/>
      <c r="B179" s="417" t="str">
        <f>Computation!B179:L179</f>
        <v>Balance Due</v>
      </c>
      <c r="C179" s="417"/>
      <c r="D179" s="417"/>
      <c r="E179" s="417"/>
      <c r="F179" s="417"/>
      <c r="G179" s="417"/>
      <c r="H179" s="417"/>
      <c r="I179" s="417"/>
      <c r="J179" s="417"/>
      <c r="K179" s="417"/>
      <c r="L179" s="417"/>
      <c r="M179" s="146">
        <v>470</v>
      </c>
      <c r="N179" s="59">
        <f>Computation!N179</f>
        <v>0</v>
      </c>
    </row>
    <row r="180" spans="1:14" s="195" customFormat="1" x14ac:dyDescent="0.25">
      <c r="A180" s="4"/>
      <c r="B180" s="417" t="s">
        <v>335</v>
      </c>
      <c r="C180" s="417"/>
      <c r="D180" s="417"/>
      <c r="E180" s="417"/>
      <c r="F180" s="417"/>
      <c r="G180" s="417"/>
      <c r="H180" s="417"/>
      <c r="I180" s="417"/>
      <c r="J180" s="417"/>
      <c r="K180" s="417"/>
      <c r="L180" s="417"/>
      <c r="M180" s="146">
        <v>484</v>
      </c>
      <c r="N180" s="59">
        <f>Computation!N180</f>
        <v>0</v>
      </c>
    </row>
    <row r="181" spans="1:14" s="195" customFormat="1" x14ac:dyDescent="0.25">
      <c r="A181" s="4"/>
      <c r="B181" s="417" t="s">
        <v>222</v>
      </c>
      <c r="C181" s="417"/>
      <c r="D181" s="417"/>
      <c r="E181" s="417"/>
      <c r="F181" s="417"/>
      <c r="G181" s="417"/>
      <c r="H181" s="417"/>
      <c r="I181" s="417"/>
      <c r="J181" s="417"/>
      <c r="K181" s="417"/>
      <c r="L181" s="417"/>
      <c r="M181" s="564"/>
      <c r="N181" s="564"/>
    </row>
    <row r="182" spans="1:14" s="195" customFormat="1" x14ac:dyDescent="0.25">
      <c r="A182" s="4"/>
      <c r="B182" s="417" t="s">
        <v>336</v>
      </c>
      <c r="C182" s="417"/>
      <c r="D182" s="417"/>
      <c r="E182" s="314" t="s">
        <v>224</v>
      </c>
      <c r="F182" s="314"/>
      <c r="G182" s="314"/>
      <c r="H182" s="314"/>
      <c r="I182" s="314"/>
      <c r="J182" s="314"/>
      <c r="K182" s="314"/>
      <c r="L182" s="314"/>
      <c r="M182" s="564"/>
      <c r="N182" s="564"/>
    </row>
    <row r="183" spans="1:14" s="195" customFormat="1" x14ac:dyDescent="0.25">
      <c r="A183" s="4"/>
      <c r="B183" s="418" t="s">
        <v>221</v>
      </c>
      <c r="C183" s="418"/>
      <c r="D183" s="418"/>
      <c r="E183" s="314"/>
      <c r="F183" s="314"/>
      <c r="G183" s="314"/>
      <c r="H183" s="314"/>
      <c r="I183" s="314"/>
      <c r="J183" s="314"/>
      <c r="K183" s="314"/>
      <c r="L183" s="314"/>
      <c r="M183" s="564"/>
      <c r="N183" s="564"/>
    </row>
    <row r="184" spans="1:14" s="195" customFormat="1" x14ac:dyDescent="0.25">
      <c r="A184" s="4"/>
      <c r="B184" s="419" t="s">
        <v>28</v>
      </c>
      <c r="C184" s="419"/>
      <c r="D184" s="419"/>
      <c r="E184" s="419"/>
      <c r="F184" s="419"/>
      <c r="G184" s="419"/>
      <c r="H184" s="419"/>
      <c r="I184" s="419"/>
      <c r="J184" s="419"/>
      <c r="K184" s="419"/>
      <c r="L184" s="419"/>
      <c r="M184" s="419"/>
      <c r="N184" s="419"/>
    </row>
    <row r="185" spans="1:14" s="195" customFormat="1" x14ac:dyDescent="0.25">
      <c r="A185" s="4"/>
      <c r="B185" s="497" t="s">
        <v>208</v>
      </c>
      <c r="C185" s="497"/>
      <c r="D185" s="497"/>
      <c r="E185" s="497"/>
      <c r="F185" s="497"/>
      <c r="G185" s="497"/>
      <c r="H185" s="497"/>
      <c r="I185" s="497"/>
      <c r="J185" s="497"/>
      <c r="K185" s="497"/>
      <c r="L185" s="497"/>
      <c r="M185" s="157">
        <v>500</v>
      </c>
      <c r="N185" s="59">
        <f>Computation!N186</f>
        <v>0</v>
      </c>
    </row>
    <row r="186" spans="1:14" s="195" customFormat="1" x14ac:dyDescent="0.25">
      <c r="A186" s="4"/>
      <c r="B186" s="497" t="s">
        <v>209</v>
      </c>
      <c r="C186" s="497"/>
      <c r="D186" s="497"/>
      <c r="E186" s="497"/>
      <c r="F186" s="497"/>
      <c r="G186" s="497"/>
      <c r="H186" s="497"/>
      <c r="I186" s="497"/>
      <c r="J186" s="497"/>
      <c r="K186" s="497"/>
      <c r="L186" s="497"/>
      <c r="M186" s="157">
        <v>501</v>
      </c>
      <c r="N186" s="59">
        <f>Computation!N187</f>
        <v>0</v>
      </c>
    </row>
    <row r="187" spans="1:14" s="195" customFormat="1" x14ac:dyDescent="0.25">
      <c r="A187" s="4"/>
      <c r="B187" s="497" t="s">
        <v>212</v>
      </c>
      <c r="C187" s="497"/>
      <c r="D187" s="497"/>
      <c r="E187" s="497"/>
      <c r="F187" s="497"/>
      <c r="G187" s="497"/>
      <c r="H187" s="497"/>
      <c r="I187" s="497"/>
      <c r="J187" s="497"/>
      <c r="K187" s="497"/>
      <c r="L187" s="497"/>
      <c r="M187" s="157">
        <v>502</v>
      </c>
      <c r="N187" s="59">
        <f>Computation!N188</f>
        <v>0</v>
      </c>
    </row>
    <row r="188" spans="1:14" s="195" customFormat="1" x14ac:dyDescent="0.25">
      <c r="A188" s="4"/>
      <c r="B188" s="497" t="s">
        <v>210</v>
      </c>
      <c r="C188" s="497"/>
      <c r="D188" s="497"/>
      <c r="E188" s="497"/>
      <c r="F188" s="497"/>
      <c r="G188" s="497"/>
      <c r="H188" s="497"/>
      <c r="I188" s="497"/>
      <c r="J188" s="497"/>
      <c r="K188" s="497"/>
      <c r="L188" s="497"/>
      <c r="M188" s="157">
        <v>504</v>
      </c>
      <c r="N188" s="59">
        <f>Computation!N189</f>
        <v>0</v>
      </c>
    </row>
    <row r="189" spans="1:14" s="195" customFormat="1" x14ac:dyDescent="0.25">
      <c r="A189" s="4"/>
      <c r="B189" s="497" t="s">
        <v>211</v>
      </c>
      <c r="C189" s="497"/>
      <c r="D189" s="497"/>
      <c r="E189" s="497"/>
      <c r="F189" s="497"/>
      <c r="G189" s="497"/>
      <c r="H189" s="497"/>
      <c r="I189" s="497"/>
      <c r="J189" s="497"/>
      <c r="K189" s="497"/>
      <c r="L189" s="497"/>
      <c r="M189" s="157">
        <v>505</v>
      </c>
      <c r="N189" s="59">
        <f>Computation!N190</f>
        <v>0</v>
      </c>
    </row>
    <row r="190" spans="1:14" s="195" customFormat="1" x14ac:dyDescent="0.25">
      <c r="A190" s="4"/>
      <c r="B190" s="497" t="s">
        <v>213</v>
      </c>
      <c r="C190" s="497"/>
      <c r="D190" s="497"/>
      <c r="E190" s="497"/>
      <c r="F190" s="497"/>
      <c r="G190" s="497"/>
      <c r="H190" s="497"/>
      <c r="I190" s="497"/>
      <c r="J190" s="497"/>
      <c r="K190" s="497"/>
      <c r="L190" s="497"/>
      <c r="M190" s="157">
        <v>506</v>
      </c>
      <c r="N190" s="59">
        <f>Computation!N191</f>
        <v>0</v>
      </c>
    </row>
    <row r="191" spans="1:14" s="195" customFormat="1" x14ac:dyDescent="0.25">
      <c r="A191" s="4"/>
      <c r="B191" s="497" t="s">
        <v>214</v>
      </c>
      <c r="C191" s="497"/>
      <c r="D191" s="497"/>
      <c r="E191" s="497"/>
      <c r="F191" s="497"/>
      <c r="G191" s="497"/>
      <c r="H191" s="497"/>
      <c r="I191" s="497"/>
      <c r="J191" s="497"/>
      <c r="K191" s="497"/>
      <c r="L191" s="497"/>
      <c r="M191" s="157">
        <v>508</v>
      </c>
      <c r="N191" s="59">
        <f>Computation!N192</f>
        <v>0</v>
      </c>
    </row>
    <row r="192" spans="1:14" s="195" customFormat="1" x14ac:dyDescent="0.25">
      <c r="A192" s="4"/>
      <c r="B192" s="497" t="s">
        <v>215</v>
      </c>
      <c r="C192" s="497"/>
      <c r="D192" s="497"/>
      <c r="E192" s="497"/>
      <c r="F192" s="497"/>
      <c r="G192" s="497"/>
      <c r="H192" s="497"/>
      <c r="I192" s="497"/>
      <c r="J192" s="497"/>
      <c r="K192" s="497"/>
      <c r="L192" s="497"/>
      <c r="M192" s="157">
        <v>509</v>
      </c>
      <c r="N192" s="59">
        <f>Computation!N193</f>
        <v>0</v>
      </c>
    </row>
    <row r="193" spans="1:14" s="195" customFormat="1" x14ac:dyDescent="0.25">
      <c r="A193" s="4"/>
      <c r="B193" s="497" t="s">
        <v>216</v>
      </c>
      <c r="C193" s="497"/>
      <c r="D193" s="497"/>
      <c r="E193" s="497"/>
      <c r="F193" s="497"/>
      <c r="G193" s="497"/>
      <c r="H193" s="497"/>
      <c r="I193" s="497"/>
      <c r="J193" s="497"/>
      <c r="K193" s="497"/>
      <c r="L193" s="497"/>
      <c r="M193" s="157">
        <v>510</v>
      </c>
      <c r="N193" s="59">
        <f>Computation!N194</f>
        <v>0</v>
      </c>
    </row>
    <row r="194" spans="1:14" s="195" customFormat="1" x14ac:dyDescent="0.25">
      <c r="A194" s="4"/>
      <c r="B194" s="497" t="s">
        <v>217</v>
      </c>
      <c r="C194" s="497"/>
      <c r="D194" s="497"/>
      <c r="E194" s="497"/>
      <c r="F194" s="497"/>
      <c r="G194" s="497"/>
      <c r="H194" s="497"/>
      <c r="I194" s="497"/>
      <c r="J194" s="497"/>
      <c r="K194" s="497"/>
      <c r="L194" s="497"/>
      <c r="M194" s="157">
        <v>512</v>
      </c>
      <c r="N194" s="59">
        <f>Computation!N195</f>
        <v>0</v>
      </c>
    </row>
    <row r="195" spans="1:14" s="195" customFormat="1" x14ac:dyDescent="0.25">
      <c r="A195" s="4"/>
      <c r="B195" s="497" t="s">
        <v>218</v>
      </c>
      <c r="C195" s="497"/>
      <c r="D195" s="497"/>
      <c r="E195" s="497"/>
      <c r="F195" s="497"/>
      <c r="G195" s="497"/>
      <c r="H195" s="497"/>
      <c r="I195" s="497"/>
      <c r="J195" s="497"/>
      <c r="K195" s="497"/>
      <c r="L195" s="497"/>
      <c r="M195" s="157">
        <v>513</v>
      </c>
      <c r="N195" s="59">
        <f>Computation!N196</f>
        <v>0</v>
      </c>
    </row>
    <row r="196" spans="1:14" s="195" customFormat="1" x14ac:dyDescent="0.25">
      <c r="A196" s="4"/>
      <c r="B196" s="497" t="s">
        <v>219</v>
      </c>
      <c r="C196" s="497"/>
      <c r="D196" s="497"/>
      <c r="E196" s="497"/>
      <c r="F196" s="497"/>
      <c r="G196" s="497"/>
      <c r="H196" s="497"/>
      <c r="I196" s="497"/>
      <c r="J196" s="497"/>
      <c r="K196" s="497"/>
      <c r="L196" s="497"/>
      <c r="M196" s="157">
        <v>514</v>
      </c>
      <c r="N196" s="59">
        <f>Computation!N197</f>
        <v>0</v>
      </c>
    </row>
    <row r="197" spans="1:14" s="195" customFormat="1" x14ac:dyDescent="0.25">
      <c r="A197" s="4"/>
      <c r="B197" s="497" t="s">
        <v>1054</v>
      </c>
      <c r="C197" s="497"/>
      <c r="D197" s="497"/>
      <c r="E197" s="497"/>
      <c r="F197" s="497"/>
      <c r="G197" s="497"/>
      <c r="H197" s="497"/>
      <c r="I197" s="497"/>
      <c r="J197" s="497"/>
      <c r="K197" s="497"/>
      <c r="L197" s="497"/>
      <c r="M197" s="157">
        <v>516</v>
      </c>
      <c r="N197" s="59">
        <f>Computation!N198</f>
        <v>0</v>
      </c>
    </row>
    <row r="198" spans="1:14" s="195" customFormat="1" x14ac:dyDescent="0.25">
      <c r="A198" s="4"/>
      <c r="B198" s="497" t="s">
        <v>31</v>
      </c>
      <c r="C198" s="497"/>
      <c r="D198" s="497"/>
      <c r="E198" s="497"/>
      <c r="F198" s="497"/>
      <c r="G198" s="497"/>
      <c r="H198" s="497"/>
      <c r="I198" s="497"/>
      <c r="J198" s="497"/>
      <c r="K198" s="497"/>
      <c r="L198" s="497"/>
      <c r="M198" s="157">
        <v>518</v>
      </c>
      <c r="N198" s="59">
        <f>Computation!N199</f>
        <v>0</v>
      </c>
    </row>
    <row r="199" spans="1:14" s="195" customFormat="1" x14ac:dyDescent="0.25">
      <c r="A199" s="4"/>
      <c r="B199" s="497" t="s">
        <v>32</v>
      </c>
      <c r="C199" s="497"/>
      <c r="D199" s="497"/>
      <c r="E199" s="497"/>
      <c r="F199" s="497"/>
      <c r="G199" s="497"/>
      <c r="H199" s="497"/>
      <c r="I199" s="497"/>
      <c r="J199" s="497"/>
      <c r="K199" s="497"/>
      <c r="L199" s="497"/>
      <c r="M199" s="157">
        <v>520</v>
      </c>
      <c r="N199" s="59">
        <f>Computation!N200</f>
        <v>0</v>
      </c>
    </row>
    <row r="200" spans="1:14" s="195" customFormat="1" x14ac:dyDescent="0.25">
      <c r="A200" s="4"/>
      <c r="B200" s="497" t="s">
        <v>33</v>
      </c>
      <c r="C200" s="497"/>
      <c r="D200" s="497"/>
      <c r="E200" s="497"/>
      <c r="F200" s="497"/>
      <c r="G200" s="497"/>
      <c r="H200" s="497"/>
      <c r="I200" s="497"/>
      <c r="J200" s="497"/>
      <c r="K200" s="497"/>
      <c r="L200" s="497"/>
      <c r="M200" s="157">
        <v>522</v>
      </c>
      <c r="N200" s="59">
        <f>Computation!N201</f>
        <v>0</v>
      </c>
    </row>
    <row r="201" spans="1:14" s="195" customFormat="1" x14ac:dyDescent="0.25">
      <c r="A201" s="4"/>
      <c r="B201" s="497" t="s">
        <v>34</v>
      </c>
      <c r="C201" s="497"/>
      <c r="D201" s="497"/>
      <c r="E201" s="497"/>
      <c r="F201" s="497"/>
      <c r="G201" s="497"/>
      <c r="H201" s="497"/>
      <c r="I201" s="497"/>
      <c r="J201" s="497"/>
      <c r="K201" s="497"/>
      <c r="L201" s="497"/>
      <c r="M201" s="157">
        <v>524</v>
      </c>
      <c r="N201" s="59">
        <f>Computation!N202</f>
        <v>0</v>
      </c>
    </row>
    <row r="202" spans="1:14" s="195" customFormat="1" x14ac:dyDescent="0.25">
      <c r="A202" s="4"/>
      <c r="B202" s="497" t="s">
        <v>35</v>
      </c>
      <c r="C202" s="497"/>
      <c r="D202" s="497"/>
      <c r="E202" s="497"/>
      <c r="F202" s="497"/>
      <c r="G202" s="497"/>
      <c r="H202" s="497"/>
      <c r="I202" s="497"/>
      <c r="J202" s="497"/>
      <c r="K202" s="497"/>
      <c r="L202" s="497"/>
      <c r="M202" s="157">
        <v>526</v>
      </c>
      <c r="N202" s="59">
        <f>Computation!N203</f>
        <v>0</v>
      </c>
    </row>
    <row r="203" spans="1:14" s="195" customFormat="1" x14ac:dyDescent="0.25">
      <c r="A203" s="4"/>
      <c r="B203" s="497" t="s">
        <v>1055</v>
      </c>
      <c r="C203" s="497"/>
      <c r="D203" s="497"/>
      <c r="E203" s="497"/>
      <c r="F203" s="497"/>
      <c r="G203" s="497"/>
      <c r="H203" s="497"/>
      <c r="I203" s="497"/>
      <c r="J203" s="497"/>
      <c r="K203" s="497"/>
      <c r="L203" s="497"/>
      <c r="M203" s="157">
        <v>528</v>
      </c>
      <c r="N203" s="59">
        <f>Computation!N204</f>
        <v>0</v>
      </c>
    </row>
    <row r="204" spans="1:14" s="195" customFormat="1" x14ac:dyDescent="0.25">
      <c r="A204" s="4"/>
      <c r="B204" s="497" t="s">
        <v>36</v>
      </c>
      <c r="C204" s="497"/>
      <c r="D204" s="497"/>
      <c r="E204" s="497"/>
      <c r="F204" s="497"/>
      <c r="G204" s="497"/>
      <c r="H204" s="497"/>
      <c r="I204" s="497"/>
      <c r="J204" s="497"/>
      <c r="K204" s="497"/>
      <c r="L204" s="497"/>
      <c r="M204" s="157">
        <v>530</v>
      </c>
      <c r="N204" s="59">
        <f>Computation!N205</f>
        <v>0</v>
      </c>
    </row>
    <row r="205" spans="1:14" s="195" customFormat="1" x14ac:dyDescent="0.25">
      <c r="A205" s="4"/>
      <c r="B205" s="497" t="s">
        <v>1056</v>
      </c>
      <c r="C205" s="497"/>
      <c r="D205" s="497"/>
      <c r="E205" s="497"/>
      <c r="F205" s="497"/>
      <c r="G205" s="497"/>
      <c r="H205" s="497"/>
      <c r="I205" s="497"/>
      <c r="J205" s="497"/>
      <c r="K205" s="497"/>
      <c r="L205" s="497"/>
      <c r="M205" s="157">
        <v>532</v>
      </c>
      <c r="N205" s="59">
        <f>Computation!N206</f>
        <v>0</v>
      </c>
    </row>
    <row r="206" spans="1:14" s="195" customFormat="1" x14ac:dyDescent="0.25">
      <c r="A206" s="4"/>
      <c r="B206" s="497" t="s">
        <v>1057</v>
      </c>
      <c r="C206" s="497"/>
      <c r="D206" s="497"/>
      <c r="E206" s="497"/>
      <c r="F206" s="497"/>
      <c r="G206" s="497"/>
      <c r="H206" s="497"/>
      <c r="I206" s="497"/>
      <c r="J206" s="497"/>
      <c r="K206" s="497"/>
      <c r="L206" s="497"/>
      <c r="M206" s="157">
        <v>534</v>
      </c>
      <c r="N206" s="59">
        <f>Computation!N207</f>
        <v>0</v>
      </c>
    </row>
    <row r="207" spans="1:14" s="195" customFormat="1" x14ac:dyDescent="0.25">
      <c r="A207" s="4"/>
      <c r="B207" s="500" t="str">
        <f>Computation!B208</f>
        <v>Calculation of Unrelieved Personal Allowance</v>
      </c>
      <c r="C207" s="500"/>
      <c r="D207" s="500"/>
      <c r="E207" s="500"/>
      <c r="F207" s="501"/>
      <c r="G207" s="501"/>
      <c r="H207" s="501"/>
      <c r="I207" s="501"/>
      <c r="J207" s="501"/>
      <c r="K207" s="501"/>
      <c r="L207" s="501"/>
      <c r="M207" s="501"/>
      <c r="N207" s="501"/>
    </row>
    <row r="208" spans="1:14" s="195" customFormat="1" x14ac:dyDescent="0.25">
      <c r="A208" s="4"/>
      <c r="B208" s="497" t="s">
        <v>1058</v>
      </c>
      <c r="C208" s="497"/>
      <c r="D208" s="497"/>
      <c r="E208" s="497"/>
      <c r="F208" s="497"/>
      <c r="G208" s="497"/>
      <c r="H208" s="497"/>
      <c r="I208" s="497"/>
      <c r="J208" s="497"/>
      <c r="K208" s="497"/>
      <c r="L208" s="497"/>
      <c r="M208" s="157">
        <v>535</v>
      </c>
      <c r="N208" s="59">
        <f>Computation!N209</f>
        <v>0</v>
      </c>
    </row>
    <row r="209" spans="1:14" s="195" customFormat="1" x14ac:dyDescent="0.25">
      <c r="A209" s="4"/>
      <c r="B209" s="498" t="s">
        <v>1059</v>
      </c>
      <c r="C209" s="498"/>
      <c r="D209" s="498"/>
      <c r="E209" s="498"/>
      <c r="F209" s="499"/>
      <c r="G209" s="499"/>
      <c r="H209" s="499"/>
      <c r="I209" s="499"/>
      <c r="J209" s="499"/>
      <c r="K209" s="499"/>
      <c r="L209" s="499"/>
      <c r="M209" s="499"/>
      <c r="N209" s="499"/>
    </row>
    <row r="210" spans="1:14" s="195" customFormat="1" x14ac:dyDescent="0.25">
      <c r="A210" s="4"/>
      <c r="B210" s="497" t="s">
        <v>334</v>
      </c>
      <c r="C210" s="497"/>
      <c r="D210" s="497"/>
      <c r="E210" s="497"/>
      <c r="F210" s="497"/>
      <c r="G210" s="497"/>
      <c r="H210" s="497"/>
      <c r="I210" s="497"/>
      <c r="J210" s="497"/>
      <c r="K210" s="497"/>
      <c r="L210" s="497"/>
      <c r="M210" s="157">
        <v>536</v>
      </c>
      <c r="N210" s="59">
        <f>Computation!N211</f>
        <v>0</v>
      </c>
    </row>
    <row r="211" spans="1:14" s="195" customFormat="1" x14ac:dyDescent="0.25">
      <c r="A211" s="4"/>
      <c r="B211" s="497" t="s">
        <v>39</v>
      </c>
      <c r="C211" s="497"/>
      <c r="D211" s="497"/>
      <c r="E211" s="497"/>
      <c r="F211" s="497"/>
      <c r="G211" s="497"/>
      <c r="H211" s="497"/>
      <c r="I211" s="497"/>
      <c r="J211" s="497"/>
      <c r="K211" s="497"/>
      <c r="L211" s="497"/>
      <c r="M211" s="157">
        <v>538</v>
      </c>
      <c r="N211" s="59">
        <f>Computation!N212</f>
        <v>0</v>
      </c>
    </row>
    <row r="212" spans="1:14" s="195" customFormat="1" x14ac:dyDescent="0.25">
      <c r="A212" s="4"/>
      <c r="B212" s="497" t="s">
        <v>40</v>
      </c>
      <c r="C212" s="497"/>
      <c r="D212" s="497"/>
      <c r="E212" s="497"/>
      <c r="F212" s="497"/>
      <c r="G212" s="497"/>
      <c r="H212" s="497"/>
      <c r="I212" s="497"/>
      <c r="J212" s="497"/>
      <c r="K212" s="497"/>
      <c r="L212" s="497"/>
      <c r="M212" s="157">
        <v>540</v>
      </c>
      <c r="N212" s="59">
        <f>Computation!N213</f>
        <v>0</v>
      </c>
    </row>
    <row r="213" spans="1:14" s="195" customFormat="1" x14ac:dyDescent="0.25">
      <c r="A213" s="4"/>
      <c r="B213" s="497" t="s">
        <v>5</v>
      </c>
      <c r="C213" s="497"/>
      <c r="D213" s="497"/>
      <c r="E213" s="497"/>
      <c r="F213" s="497"/>
      <c r="G213" s="497"/>
      <c r="H213" s="497"/>
      <c r="I213" s="497"/>
      <c r="J213" s="497"/>
      <c r="K213" s="497"/>
      <c r="L213" s="497"/>
      <c r="M213" s="157">
        <v>542</v>
      </c>
      <c r="N213" s="59">
        <f>Computation!N214</f>
        <v>0</v>
      </c>
    </row>
    <row r="214" spans="1:14" s="195" customFormat="1" x14ac:dyDescent="0.25">
      <c r="A214" s="4"/>
      <c r="B214" s="497" t="s">
        <v>22</v>
      </c>
      <c r="C214" s="497"/>
      <c r="D214" s="497"/>
      <c r="E214" s="497"/>
      <c r="F214" s="497"/>
      <c r="G214" s="497"/>
      <c r="H214" s="497"/>
      <c r="I214" s="497"/>
      <c r="J214" s="497"/>
      <c r="K214" s="497"/>
      <c r="L214" s="497"/>
      <c r="M214" s="157">
        <v>544</v>
      </c>
      <c r="N214" s="59">
        <f>Computation!N215</f>
        <v>0</v>
      </c>
    </row>
    <row r="215" spans="1:14" s="195" customFormat="1" x14ac:dyDescent="0.25">
      <c r="A215" s="4"/>
      <c r="B215" s="497" t="s">
        <v>334</v>
      </c>
      <c r="C215" s="497"/>
      <c r="D215" s="497"/>
      <c r="E215" s="497"/>
      <c r="F215" s="497"/>
      <c r="G215" s="497"/>
      <c r="H215" s="497"/>
      <c r="I215" s="497"/>
      <c r="J215" s="497"/>
      <c r="K215" s="497"/>
      <c r="L215" s="497"/>
      <c r="M215" s="157">
        <v>556</v>
      </c>
      <c r="N215" s="59">
        <f>Computation!N216</f>
        <v>0</v>
      </c>
    </row>
    <row r="216" spans="1:14" s="195" customFormat="1" x14ac:dyDescent="0.25">
      <c r="A216" s="4"/>
      <c r="B216" s="497" t="s">
        <v>1060</v>
      </c>
      <c r="C216" s="497"/>
      <c r="D216" s="497"/>
      <c r="E216" s="497"/>
      <c r="F216" s="497"/>
      <c r="G216" s="497"/>
      <c r="H216" s="497"/>
      <c r="I216" s="497"/>
      <c r="J216" s="497"/>
      <c r="K216" s="497"/>
      <c r="L216" s="497"/>
      <c r="M216" s="157">
        <v>558</v>
      </c>
      <c r="N216" s="59">
        <f>Computation!N217</f>
        <v>0</v>
      </c>
    </row>
    <row r="217" spans="1:14" s="195" customFormat="1" x14ac:dyDescent="0.25">
      <c r="A217" s="4"/>
      <c r="B217" s="502" t="s">
        <v>331</v>
      </c>
      <c r="C217" s="502"/>
      <c r="D217" s="502"/>
      <c r="E217" s="502"/>
      <c r="F217" s="502"/>
      <c r="G217" s="502"/>
      <c r="H217" s="502"/>
      <c r="I217" s="502"/>
      <c r="J217" s="502"/>
      <c r="K217" s="502"/>
      <c r="L217" s="502"/>
      <c r="M217" s="502"/>
      <c r="N217" s="502"/>
    </row>
    <row r="218" spans="1:14" s="195" customFormat="1" x14ac:dyDescent="0.25">
      <c r="A218" s="4"/>
      <c r="B218" s="160" t="s">
        <v>30</v>
      </c>
      <c r="C218" s="499"/>
      <c r="D218" s="499"/>
      <c r="E218" s="499"/>
      <c r="F218" s="499"/>
      <c r="G218" s="499"/>
      <c r="H218" s="499"/>
      <c r="I218" s="499"/>
      <c r="J218" s="499"/>
      <c r="K218" s="499"/>
      <c r="L218" s="499"/>
      <c r="M218" s="499"/>
      <c r="N218" s="499"/>
    </row>
    <row r="219" spans="1:14" s="195" customFormat="1" x14ac:dyDescent="0.25">
      <c r="A219" s="4"/>
      <c r="B219" s="497" t="s">
        <v>42</v>
      </c>
      <c r="C219" s="497"/>
      <c r="D219" s="497"/>
      <c r="E219" s="497"/>
      <c r="F219" s="497"/>
      <c r="G219" s="497"/>
      <c r="H219" s="497"/>
      <c r="I219" s="497"/>
      <c r="J219" s="497"/>
      <c r="K219" s="497"/>
      <c r="L219" s="497"/>
      <c r="M219" s="157">
        <v>550</v>
      </c>
      <c r="N219" s="181">
        <f>Computation!N220</f>
        <v>0</v>
      </c>
    </row>
    <row r="220" spans="1:14" s="195" customFormat="1" x14ac:dyDescent="0.25">
      <c r="A220" s="4"/>
      <c r="B220" s="497" t="s">
        <v>43</v>
      </c>
      <c r="C220" s="497"/>
      <c r="D220" s="497"/>
      <c r="E220" s="497"/>
      <c r="F220" s="497"/>
      <c r="G220" s="497"/>
      <c r="H220" s="497"/>
      <c r="I220" s="497"/>
      <c r="J220" s="497"/>
      <c r="K220" s="497"/>
      <c r="L220" s="497"/>
      <c r="M220" s="157">
        <v>552</v>
      </c>
      <c r="N220" s="181">
        <f>Computation!N221</f>
        <v>0</v>
      </c>
    </row>
    <row r="221" spans="1:14" s="195" customFormat="1" x14ac:dyDescent="0.25">
      <c r="A221" s="4"/>
      <c r="B221" s="497" t="s">
        <v>44</v>
      </c>
      <c r="C221" s="497"/>
      <c r="D221" s="497"/>
      <c r="E221" s="497"/>
      <c r="F221" s="497"/>
      <c r="G221" s="497"/>
      <c r="H221" s="497"/>
      <c r="I221" s="497"/>
      <c r="J221" s="497"/>
      <c r="K221" s="497"/>
      <c r="L221" s="497"/>
      <c r="M221" s="157">
        <v>554</v>
      </c>
      <c r="N221" s="181">
        <f>Computation!N222</f>
        <v>0</v>
      </c>
    </row>
    <row r="222" spans="1:14" s="195" customFormat="1" x14ac:dyDescent="0.25">
      <c r="A222" s="4"/>
      <c r="B222" s="497" t="s">
        <v>45</v>
      </c>
      <c r="C222" s="497"/>
      <c r="D222" s="497"/>
      <c r="E222" s="497"/>
      <c r="F222" s="497"/>
      <c r="G222" s="497"/>
      <c r="H222" s="497"/>
      <c r="I222" s="497"/>
      <c r="J222" s="497"/>
      <c r="K222" s="497"/>
      <c r="L222" s="497"/>
      <c r="M222" s="157">
        <v>556</v>
      </c>
      <c r="N222" s="181">
        <f>Computation!N223</f>
        <v>0</v>
      </c>
    </row>
    <row r="223" spans="1:14" s="195" customFormat="1" x14ac:dyDescent="0.25">
      <c r="A223" s="4"/>
      <c r="B223" s="497" t="s">
        <v>46</v>
      </c>
      <c r="C223" s="497"/>
      <c r="D223" s="497"/>
      <c r="E223" s="497"/>
      <c r="F223" s="497"/>
      <c r="G223" s="497"/>
      <c r="H223" s="497"/>
      <c r="I223" s="497"/>
      <c r="J223" s="497"/>
      <c r="K223" s="497"/>
      <c r="L223" s="497"/>
      <c r="M223" s="157">
        <v>558</v>
      </c>
      <c r="N223" s="181">
        <f>Computation!N224</f>
        <v>0</v>
      </c>
    </row>
    <row r="224" spans="1:14" s="195" customFormat="1" x14ac:dyDescent="0.25">
      <c r="A224" s="4"/>
      <c r="B224" s="497" t="s">
        <v>47</v>
      </c>
      <c r="C224" s="497"/>
      <c r="D224" s="497"/>
      <c r="E224" s="497"/>
      <c r="F224" s="497"/>
      <c r="G224" s="497"/>
      <c r="H224" s="497"/>
      <c r="I224" s="497"/>
      <c r="J224" s="497"/>
      <c r="K224" s="497"/>
      <c r="L224" s="497"/>
      <c r="M224" s="157">
        <v>560</v>
      </c>
      <c r="N224" s="181">
        <f>Computation!N225</f>
        <v>0</v>
      </c>
    </row>
    <row r="225" spans="1:14" s="195" customFormat="1" x14ac:dyDescent="0.25">
      <c r="A225" s="4"/>
      <c r="B225" s="497" t="s">
        <v>48</v>
      </c>
      <c r="C225" s="497"/>
      <c r="D225" s="497"/>
      <c r="E225" s="497"/>
      <c r="F225" s="497"/>
      <c r="G225" s="497"/>
      <c r="H225" s="497"/>
      <c r="I225" s="497"/>
      <c r="J225" s="497"/>
      <c r="K225" s="497"/>
      <c r="L225" s="497"/>
      <c r="M225" s="157">
        <v>562</v>
      </c>
      <c r="N225" s="181">
        <f>Computation!N226</f>
        <v>0</v>
      </c>
    </row>
    <row r="226" spans="1:14" s="195" customFormat="1" x14ac:dyDescent="0.25">
      <c r="A226" s="4"/>
      <c r="B226" s="497" t="s">
        <v>49</v>
      </c>
      <c r="C226" s="497"/>
      <c r="D226" s="497"/>
      <c r="E226" s="497"/>
      <c r="F226" s="497"/>
      <c r="G226" s="497"/>
      <c r="H226" s="497"/>
      <c r="I226" s="497"/>
      <c r="J226" s="497"/>
      <c r="K226" s="497"/>
      <c r="L226" s="497"/>
      <c r="M226" s="157">
        <v>564</v>
      </c>
      <c r="N226" s="181">
        <f>Computation!N227</f>
        <v>0</v>
      </c>
    </row>
    <row r="227" spans="1:14" s="195" customFormat="1" x14ac:dyDescent="0.25">
      <c r="A227" s="4"/>
      <c r="B227" s="497" t="s">
        <v>50</v>
      </c>
      <c r="C227" s="497"/>
      <c r="D227" s="497"/>
      <c r="E227" s="497"/>
      <c r="F227" s="497"/>
      <c r="G227" s="497"/>
      <c r="H227" s="497"/>
      <c r="I227" s="497"/>
      <c r="J227" s="497"/>
      <c r="K227" s="497"/>
      <c r="L227" s="497"/>
      <c r="M227" s="157">
        <v>566</v>
      </c>
      <c r="N227" s="181">
        <f>Computation!N228</f>
        <v>0</v>
      </c>
    </row>
    <row r="228" spans="1:14" s="195" customFormat="1" x14ac:dyDescent="0.25">
      <c r="A228" s="4"/>
      <c r="B228" s="497" t="s">
        <v>51</v>
      </c>
      <c r="C228" s="497"/>
      <c r="D228" s="497"/>
      <c r="E228" s="497"/>
      <c r="F228" s="497"/>
      <c r="G228" s="497"/>
      <c r="H228" s="497"/>
      <c r="I228" s="497"/>
      <c r="J228" s="497"/>
      <c r="K228" s="497"/>
      <c r="L228" s="497"/>
      <c r="M228" s="157">
        <v>568</v>
      </c>
      <c r="N228" s="181">
        <f>Computation!N229</f>
        <v>0</v>
      </c>
    </row>
    <row r="229" spans="1:14" s="195" customFormat="1" x14ac:dyDescent="0.25">
      <c r="A229" s="4"/>
      <c r="B229" s="497" t="s">
        <v>1158</v>
      </c>
      <c r="C229" s="497"/>
      <c r="D229" s="497"/>
      <c r="E229" s="497"/>
      <c r="F229" s="497"/>
      <c r="G229" s="497"/>
      <c r="H229" s="497"/>
      <c r="I229" s="497"/>
      <c r="J229" s="497"/>
      <c r="K229" s="497"/>
      <c r="L229" s="497"/>
      <c r="M229" s="157">
        <v>570</v>
      </c>
      <c r="N229" s="59">
        <f>Computation!N230</f>
        <v>0</v>
      </c>
    </row>
    <row r="230" spans="1:14" s="195" customFormat="1" x14ac:dyDescent="0.25">
      <c r="A230" s="4"/>
      <c r="B230" s="176" t="s">
        <v>2</v>
      </c>
      <c r="C230" s="499"/>
      <c r="D230" s="499"/>
      <c r="E230" s="499"/>
      <c r="F230" s="499"/>
      <c r="G230" s="499"/>
      <c r="H230" s="499"/>
      <c r="I230" s="499"/>
      <c r="J230" s="499"/>
      <c r="K230" s="499"/>
      <c r="L230" s="499"/>
      <c r="M230" s="499"/>
      <c r="N230" s="499"/>
    </row>
    <row r="231" spans="1:14" s="195" customFormat="1" x14ac:dyDescent="0.25">
      <c r="A231" s="4"/>
      <c r="B231" s="497" t="s">
        <v>52</v>
      </c>
      <c r="C231" s="497"/>
      <c r="D231" s="497"/>
      <c r="E231" s="497"/>
      <c r="F231" s="497"/>
      <c r="G231" s="497"/>
      <c r="H231" s="497"/>
      <c r="I231" s="497"/>
      <c r="J231" s="497"/>
      <c r="K231" s="497"/>
      <c r="L231" s="497"/>
      <c r="M231" s="157">
        <v>572</v>
      </c>
      <c r="N231" s="181">
        <f>Computation!N232</f>
        <v>0</v>
      </c>
    </row>
    <row r="232" spans="1:14" s="195" customFormat="1" x14ac:dyDescent="0.25">
      <c r="A232" s="4"/>
      <c r="B232" s="497" t="s">
        <v>1062</v>
      </c>
      <c r="C232" s="497"/>
      <c r="D232" s="497"/>
      <c r="E232" s="497"/>
      <c r="F232" s="497"/>
      <c r="G232" s="497"/>
      <c r="H232" s="497"/>
      <c r="I232" s="497"/>
      <c r="J232" s="497"/>
      <c r="K232" s="497"/>
      <c r="L232" s="497"/>
      <c r="M232" s="157">
        <v>574</v>
      </c>
      <c r="N232" s="59">
        <f>Computation!N233</f>
        <v>0</v>
      </c>
    </row>
    <row r="233" spans="1:14" s="195" customFormat="1" x14ac:dyDescent="0.25">
      <c r="A233" s="4"/>
      <c r="B233" s="497" t="s">
        <v>1063</v>
      </c>
      <c r="C233" s="497"/>
      <c r="D233" s="497"/>
      <c r="E233" s="497"/>
      <c r="F233" s="497"/>
      <c r="G233" s="497"/>
      <c r="H233" s="497"/>
      <c r="I233" s="497"/>
      <c r="J233" s="497"/>
      <c r="K233" s="497"/>
      <c r="L233" s="497"/>
      <c r="M233" s="157">
        <v>576</v>
      </c>
      <c r="N233" s="59">
        <f>Computation!N234</f>
        <v>0</v>
      </c>
    </row>
    <row r="234" spans="1:14" s="195" customFormat="1" x14ac:dyDescent="0.25">
      <c r="A234" s="4"/>
      <c r="B234" s="497" t="s">
        <v>1064</v>
      </c>
      <c r="C234" s="497"/>
      <c r="D234" s="497"/>
      <c r="E234" s="497"/>
      <c r="F234" s="497"/>
      <c r="G234" s="497"/>
      <c r="H234" s="497"/>
      <c r="I234" s="497"/>
      <c r="J234" s="497"/>
      <c r="K234" s="497"/>
      <c r="L234" s="497"/>
      <c r="M234" s="157">
        <v>578</v>
      </c>
      <c r="N234" s="59">
        <f>Computation!N235</f>
        <v>0</v>
      </c>
    </row>
    <row r="235" spans="1:14" s="195" customFormat="1" x14ac:dyDescent="0.25">
      <c r="A235" s="4"/>
      <c r="B235" s="497" t="s">
        <v>53</v>
      </c>
      <c r="C235" s="497"/>
      <c r="D235" s="497"/>
      <c r="E235" s="497"/>
      <c r="F235" s="497"/>
      <c r="G235" s="497"/>
      <c r="H235" s="497"/>
      <c r="I235" s="497"/>
      <c r="J235" s="497"/>
      <c r="K235" s="497"/>
      <c r="L235" s="497"/>
      <c r="M235" s="157">
        <v>580</v>
      </c>
      <c r="N235" s="59">
        <f>Computation!N236</f>
        <v>0</v>
      </c>
    </row>
    <row r="236" spans="1:14" s="195" customFormat="1" x14ac:dyDescent="0.25">
      <c r="A236" s="4"/>
      <c r="B236" s="497" t="s">
        <v>54</v>
      </c>
      <c r="C236" s="497"/>
      <c r="D236" s="497"/>
      <c r="E236" s="497"/>
      <c r="F236" s="497"/>
      <c r="G236" s="497"/>
      <c r="H236" s="497"/>
      <c r="I236" s="497"/>
      <c r="J236" s="497"/>
      <c r="K236" s="497"/>
      <c r="L236" s="497"/>
      <c r="M236" s="157">
        <v>582</v>
      </c>
      <c r="N236" s="59">
        <f>Computation!N237</f>
        <v>0</v>
      </c>
    </row>
    <row r="237" spans="1:14" s="195" customFormat="1" x14ac:dyDescent="0.25">
      <c r="A237" s="4"/>
      <c r="B237" s="497" t="s">
        <v>55</v>
      </c>
      <c r="C237" s="497"/>
      <c r="D237" s="497"/>
      <c r="E237" s="497"/>
      <c r="F237" s="497"/>
      <c r="G237" s="497"/>
      <c r="H237" s="497"/>
      <c r="I237" s="497"/>
      <c r="J237" s="497"/>
      <c r="K237" s="497"/>
      <c r="L237" s="497"/>
      <c r="M237" s="157">
        <v>584</v>
      </c>
      <c r="N237" s="59">
        <f>Computation!N238</f>
        <v>0</v>
      </c>
    </row>
    <row r="238" spans="1:14" s="195" customFormat="1" x14ac:dyDescent="0.25">
      <c r="A238" s="4"/>
      <c r="B238" s="497" t="s">
        <v>1060</v>
      </c>
      <c r="C238" s="497"/>
      <c r="D238" s="497"/>
      <c r="E238" s="497"/>
      <c r="F238" s="497"/>
      <c r="G238" s="497"/>
      <c r="H238" s="497"/>
      <c r="I238" s="497"/>
      <c r="J238" s="497"/>
      <c r="K238" s="497"/>
      <c r="L238" s="497"/>
      <c r="M238" s="157">
        <v>586</v>
      </c>
      <c r="N238" s="59">
        <f>Computation!N239</f>
        <v>0</v>
      </c>
    </row>
    <row r="239" spans="1:14" s="195" customFormat="1" x14ac:dyDescent="0.25">
      <c r="A239" s="4"/>
      <c r="B239" s="497" t="s">
        <v>1065</v>
      </c>
      <c r="C239" s="497"/>
      <c r="D239" s="497"/>
      <c r="E239" s="497"/>
      <c r="F239" s="497"/>
      <c r="G239" s="497"/>
      <c r="H239" s="497"/>
      <c r="I239" s="497"/>
      <c r="J239" s="497"/>
      <c r="K239" s="497"/>
      <c r="L239" s="497"/>
      <c r="M239" s="157">
        <v>588</v>
      </c>
      <c r="N239" s="59">
        <f>Computation!N240</f>
        <v>0</v>
      </c>
    </row>
    <row r="240" spans="1:14" s="195" customFormat="1" x14ac:dyDescent="0.25">
      <c r="A240" s="4"/>
      <c r="B240" s="497" t="s">
        <v>1066</v>
      </c>
      <c r="C240" s="497"/>
      <c r="D240" s="497"/>
      <c r="E240" s="497"/>
      <c r="F240" s="497"/>
      <c r="G240" s="497"/>
      <c r="H240" s="497"/>
      <c r="I240" s="497"/>
      <c r="J240" s="497"/>
      <c r="K240" s="497"/>
      <c r="L240" s="497"/>
      <c r="M240" s="157">
        <v>590</v>
      </c>
      <c r="N240" s="59">
        <f>Computation!N241</f>
        <v>0</v>
      </c>
    </row>
    <row r="241" spans="1:14" s="195" customFormat="1" x14ac:dyDescent="0.25">
      <c r="A241" s="4"/>
      <c r="B241" s="419" t="s">
        <v>332</v>
      </c>
      <c r="C241" s="419"/>
      <c r="D241" s="419"/>
      <c r="E241" s="419"/>
      <c r="F241" s="419"/>
      <c r="G241" s="419"/>
      <c r="H241" s="419"/>
      <c r="I241" s="419"/>
      <c r="J241" s="419"/>
      <c r="K241" s="419"/>
      <c r="L241" s="419"/>
      <c r="M241" s="419"/>
      <c r="N241" s="419"/>
    </row>
    <row r="242" spans="1:14" s="195" customFormat="1" x14ac:dyDescent="0.25">
      <c r="A242" s="4"/>
      <c r="B242" s="149" t="s">
        <v>143</v>
      </c>
      <c r="C242" s="417" t="s">
        <v>884</v>
      </c>
      <c r="D242" s="417"/>
      <c r="E242" s="417"/>
      <c r="F242" s="417"/>
      <c r="G242" s="417"/>
      <c r="H242" s="417"/>
      <c r="I242" s="417"/>
      <c r="J242" s="417"/>
      <c r="K242" s="417"/>
      <c r="L242" s="417"/>
      <c r="M242" s="146">
        <v>600</v>
      </c>
      <c r="N242" s="181">
        <f>Computation!N243</f>
        <v>0</v>
      </c>
    </row>
    <row r="243" spans="1:14" s="195" customFormat="1" x14ac:dyDescent="0.25">
      <c r="A243" s="4"/>
      <c r="B243" s="149"/>
      <c r="C243" s="417" t="s">
        <v>144</v>
      </c>
      <c r="D243" s="417"/>
      <c r="E243" s="417"/>
      <c r="F243" s="417"/>
      <c r="G243" s="417"/>
      <c r="H243" s="417"/>
      <c r="I243" s="417"/>
      <c r="J243" s="417"/>
      <c r="K243" s="417"/>
      <c r="L243" s="417"/>
      <c r="M243" s="146">
        <v>602</v>
      </c>
      <c r="N243" s="181">
        <f>Computation!N244</f>
        <v>0</v>
      </c>
    </row>
    <row r="244" spans="1:14" s="195" customFormat="1" x14ac:dyDescent="0.25">
      <c r="A244" s="4"/>
      <c r="B244" s="418" t="s">
        <v>69</v>
      </c>
      <c r="C244" s="418"/>
      <c r="D244" s="418"/>
      <c r="E244" s="418"/>
      <c r="F244" s="418"/>
      <c r="G244" s="418"/>
      <c r="H244" s="418"/>
      <c r="I244" s="418"/>
      <c r="J244" s="418"/>
      <c r="K244" s="418"/>
      <c r="L244" s="418"/>
      <c r="M244" s="146">
        <v>604</v>
      </c>
      <c r="N244" s="59">
        <f>Computation!N245</f>
        <v>0</v>
      </c>
    </row>
    <row r="245" spans="1:14" s="195" customFormat="1" x14ac:dyDescent="0.25">
      <c r="A245" s="4"/>
      <c r="B245" s="149" t="s">
        <v>145</v>
      </c>
      <c r="C245" s="417" t="s">
        <v>884</v>
      </c>
      <c r="D245" s="417"/>
      <c r="E245" s="417"/>
      <c r="F245" s="417"/>
      <c r="G245" s="417"/>
      <c r="H245" s="417"/>
      <c r="I245" s="417"/>
      <c r="J245" s="417"/>
      <c r="K245" s="417"/>
      <c r="L245" s="417"/>
      <c r="M245" s="146">
        <v>606</v>
      </c>
      <c r="N245" s="59">
        <f>Computation!N246</f>
        <v>0</v>
      </c>
    </row>
    <row r="246" spans="1:14" s="195" customFormat="1" x14ac:dyDescent="0.25">
      <c r="A246" s="198"/>
      <c r="B246" s="149"/>
      <c r="C246" s="417" t="s">
        <v>144</v>
      </c>
      <c r="D246" s="417"/>
      <c r="E246" s="417"/>
      <c r="F246" s="417"/>
      <c r="G246" s="417"/>
      <c r="H246" s="417"/>
      <c r="I246" s="417"/>
      <c r="J246" s="417"/>
      <c r="K246" s="417"/>
      <c r="L246" s="417"/>
      <c r="M246" s="146">
        <v>608</v>
      </c>
      <c r="N246" s="59">
        <f>Computation!N247</f>
        <v>0</v>
      </c>
    </row>
    <row r="247" spans="1:14" s="195" customFormat="1" x14ac:dyDescent="0.25">
      <c r="A247" s="4"/>
      <c r="B247" s="418" t="s">
        <v>69</v>
      </c>
      <c r="C247" s="418"/>
      <c r="D247" s="418"/>
      <c r="E247" s="418"/>
      <c r="F247" s="418"/>
      <c r="G247" s="418"/>
      <c r="H247" s="418"/>
      <c r="I247" s="418"/>
      <c r="J247" s="418"/>
      <c r="K247" s="418"/>
      <c r="L247" s="418"/>
      <c r="M247" s="146">
        <v>610</v>
      </c>
      <c r="N247" s="59">
        <f>Computation!N248</f>
        <v>0</v>
      </c>
    </row>
    <row r="248" spans="1:14" s="195" customFormat="1" x14ac:dyDescent="0.25">
      <c r="A248" s="4"/>
      <c r="B248" s="418" t="s">
        <v>146</v>
      </c>
      <c r="C248" s="418"/>
      <c r="D248" s="418"/>
      <c r="E248" s="418"/>
      <c r="F248" s="418"/>
      <c r="G248" s="418"/>
      <c r="H248" s="418"/>
      <c r="I248" s="418"/>
      <c r="J248" s="418"/>
      <c r="K248" s="418"/>
      <c r="L248" s="418"/>
      <c r="M248" s="146">
        <v>616</v>
      </c>
      <c r="N248" s="59">
        <f>Computation!N249</f>
        <v>0</v>
      </c>
    </row>
    <row r="249" spans="1:14" s="195" customFormat="1" x14ac:dyDescent="0.25">
      <c r="A249" s="4"/>
      <c r="B249" s="418" t="s">
        <v>186</v>
      </c>
      <c r="C249" s="418"/>
      <c r="D249" s="418"/>
      <c r="E249" s="418"/>
      <c r="F249" s="418"/>
      <c r="G249" s="418"/>
      <c r="H249" s="418"/>
      <c r="I249" s="418"/>
      <c r="J249" s="418"/>
      <c r="K249" s="418"/>
      <c r="L249" s="418"/>
      <c r="M249" s="146">
        <v>618</v>
      </c>
      <c r="N249" s="59">
        <f>Computation!N250</f>
        <v>0</v>
      </c>
    </row>
    <row r="250" spans="1:14" s="195" customFormat="1" x14ac:dyDescent="0.25">
      <c r="A250" s="4"/>
      <c r="B250" s="418" t="s">
        <v>147</v>
      </c>
      <c r="C250" s="418"/>
      <c r="D250" s="418"/>
      <c r="E250" s="418"/>
      <c r="F250" s="418"/>
      <c r="G250" s="418"/>
      <c r="H250" s="418"/>
      <c r="I250" s="418"/>
      <c r="J250" s="418"/>
      <c r="K250" s="418"/>
      <c r="L250" s="418"/>
      <c r="M250" s="146">
        <v>620</v>
      </c>
      <c r="N250" s="59">
        <f>Computation!N251</f>
        <v>0</v>
      </c>
    </row>
    <row r="251" spans="1:14" s="195" customFormat="1" x14ac:dyDescent="0.25">
      <c r="A251" s="4"/>
      <c r="B251" s="418" t="s">
        <v>148</v>
      </c>
      <c r="C251" s="418"/>
      <c r="D251" s="418"/>
      <c r="E251" s="418"/>
      <c r="F251" s="418"/>
      <c r="G251" s="418"/>
      <c r="H251" s="418"/>
      <c r="I251" s="418"/>
      <c r="J251" s="418"/>
      <c r="K251" s="418"/>
      <c r="L251" s="418"/>
      <c r="M251" s="146">
        <v>622</v>
      </c>
      <c r="N251" s="59">
        <f>Computation!N252</f>
        <v>0</v>
      </c>
    </row>
    <row r="252" spans="1:14" s="195" customFormat="1" x14ac:dyDescent="0.25">
      <c r="A252" s="199"/>
      <c r="B252" s="418" t="s">
        <v>187</v>
      </c>
      <c r="C252" s="418"/>
      <c r="D252" s="418"/>
      <c r="E252" s="418"/>
      <c r="F252" s="418"/>
      <c r="G252" s="418"/>
      <c r="H252" s="418"/>
      <c r="I252" s="418"/>
      <c r="J252" s="418"/>
      <c r="K252" s="418"/>
      <c r="L252" s="418"/>
      <c r="M252" s="146">
        <v>623</v>
      </c>
      <c r="N252" s="59">
        <f>Computation!N253</f>
        <v>0</v>
      </c>
    </row>
    <row r="253" spans="1:14" s="195" customFormat="1" x14ac:dyDescent="0.25">
      <c r="A253" s="4"/>
      <c r="B253" s="418" t="s">
        <v>334</v>
      </c>
      <c r="C253" s="418"/>
      <c r="D253" s="418"/>
      <c r="E253" s="418"/>
      <c r="F253" s="418"/>
      <c r="G253" s="418"/>
      <c r="H253" s="418"/>
      <c r="I253" s="418"/>
      <c r="J253" s="418"/>
      <c r="K253" s="418"/>
      <c r="L253" s="418"/>
      <c r="M253" s="146">
        <v>624</v>
      </c>
      <c r="N253" s="59">
        <f>Computation!N254</f>
        <v>0</v>
      </c>
    </row>
    <row r="254" spans="1:14" s="195" customFormat="1" x14ac:dyDescent="0.25">
      <c r="A254" s="4"/>
      <c r="B254" s="164" t="s">
        <v>149</v>
      </c>
      <c r="C254" s="409"/>
      <c r="D254" s="409"/>
      <c r="E254" s="409"/>
      <c r="F254" s="409"/>
      <c r="G254" s="409"/>
      <c r="H254" s="409"/>
      <c r="I254" s="409"/>
      <c r="J254" s="409"/>
      <c r="K254" s="409"/>
      <c r="L254" s="409"/>
      <c r="M254" s="409"/>
      <c r="N254" s="409"/>
    </row>
    <row r="255" spans="1:14" s="195" customFormat="1" x14ac:dyDescent="0.25">
      <c r="A255" s="4"/>
      <c r="B255" s="504" t="s">
        <v>150</v>
      </c>
      <c r="C255" s="504"/>
      <c r="D255" s="504"/>
      <c r="E255" s="504"/>
      <c r="F255" s="504"/>
      <c r="G255" s="504"/>
      <c r="H255" s="504"/>
      <c r="I255" s="504"/>
      <c r="J255" s="504"/>
      <c r="K255" s="504"/>
      <c r="L255" s="504"/>
      <c r="M255" s="146">
        <v>626</v>
      </c>
      <c r="N255" s="181">
        <f>Computation!N256</f>
        <v>0</v>
      </c>
    </row>
    <row r="256" spans="1:14" s="195" customFormat="1" x14ac:dyDescent="0.25">
      <c r="A256" s="4"/>
      <c r="B256" s="418" t="s">
        <v>151</v>
      </c>
      <c r="C256" s="418"/>
      <c r="D256" s="418"/>
      <c r="E256" s="418"/>
      <c r="F256" s="418"/>
      <c r="G256" s="418"/>
      <c r="H256" s="418"/>
      <c r="I256" s="418"/>
      <c r="J256" s="418"/>
      <c r="K256" s="418"/>
      <c r="L256" s="418"/>
      <c r="M256" s="146">
        <v>628</v>
      </c>
      <c r="N256" s="181">
        <f>Computation!N257</f>
        <v>0</v>
      </c>
    </row>
    <row r="257" spans="1:14" s="195" customFormat="1" x14ac:dyDescent="0.25">
      <c r="A257" s="4"/>
      <c r="B257" s="418" t="s">
        <v>152</v>
      </c>
      <c r="C257" s="418"/>
      <c r="D257" s="418"/>
      <c r="E257" s="418"/>
      <c r="F257" s="418"/>
      <c r="G257" s="418"/>
      <c r="H257" s="418"/>
      <c r="I257" s="418"/>
      <c r="J257" s="418"/>
      <c r="K257" s="418"/>
      <c r="L257" s="418"/>
      <c r="M257" s="146">
        <v>630</v>
      </c>
      <c r="N257" s="181">
        <f>Computation!N258</f>
        <v>0</v>
      </c>
    </row>
    <row r="258" spans="1:14" s="195" customFormat="1" x14ac:dyDescent="0.25">
      <c r="A258" s="4"/>
      <c r="B258" s="418" t="s">
        <v>153</v>
      </c>
      <c r="C258" s="418"/>
      <c r="D258" s="418"/>
      <c r="E258" s="418"/>
      <c r="F258" s="418"/>
      <c r="G258" s="418"/>
      <c r="H258" s="418"/>
      <c r="I258" s="418"/>
      <c r="J258" s="418"/>
      <c r="K258" s="418"/>
      <c r="L258" s="418"/>
      <c r="M258" s="146">
        <v>632</v>
      </c>
      <c r="N258" s="181">
        <f>Computation!N259</f>
        <v>0</v>
      </c>
    </row>
    <row r="259" spans="1:14" s="195" customFormat="1" x14ac:dyDescent="0.25">
      <c r="A259" s="4"/>
      <c r="B259" s="418" t="s">
        <v>154</v>
      </c>
      <c r="C259" s="418"/>
      <c r="D259" s="418"/>
      <c r="E259" s="418"/>
      <c r="F259" s="418"/>
      <c r="G259" s="418"/>
      <c r="H259" s="418"/>
      <c r="I259" s="418"/>
      <c r="J259" s="418"/>
      <c r="K259" s="418"/>
      <c r="L259" s="418"/>
      <c r="M259" s="146">
        <v>634</v>
      </c>
      <c r="N259" s="181">
        <f>Computation!N260</f>
        <v>0</v>
      </c>
    </row>
    <row r="260" spans="1:14" s="195" customFormat="1" x14ac:dyDescent="0.25">
      <c r="A260" s="4"/>
      <c r="B260" s="418" t="s">
        <v>155</v>
      </c>
      <c r="C260" s="418"/>
      <c r="D260" s="418"/>
      <c r="E260" s="418"/>
      <c r="F260" s="418"/>
      <c r="G260" s="418"/>
      <c r="H260" s="418"/>
      <c r="I260" s="418"/>
      <c r="J260" s="418"/>
      <c r="K260" s="418"/>
      <c r="L260" s="418"/>
      <c r="M260" s="146">
        <v>636</v>
      </c>
      <c r="N260" s="181">
        <f>Computation!N261</f>
        <v>0</v>
      </c>
    </row>
    <row r="261" spans="1:14" s="195" customFormat="1" x14ac:dyDescent="0.25">
      <c r="A261" s="4"/>
      <c r="B261" s="418" t="s">
        <v>156</v>
      </c>
      <c r="C261" s="418"/>
      <c r="D261" s="418"/>
      <c r="E261" s="418"/>
      <c r="F261" s="418"/>
      <c r="G261" s="418"/>
      <c r="H261" s="418"/>
      <c r="I261" s="418"/>
      <c r="J261" s="418"/>
      <c r="K261" s="418"/>
      <c r="L261" s="418"/>
      <c r="M261" s="146">
        <v>638</v>
      </c>
      <c r="N261" s="181">
        <f>Computation!N262</f>
        <v>0</v>
      </c>
    </row>
    <row r="262" spans="1:14" s="195" customFormat="1" x14ac:dyDescent="0.25">
      <c r="A262" s="4"/>
      <c r="B262" s="418" t="s">
        <v>157</v>
      </c>
      <c r="C262" s="418"/>
      <c r="D262" s="418"/>
      <c r="E262" s="418"/>
      <c r="F262" s="418"/>
      <c r="G262" s="418"/>
      <c r="H262" s="418"/>
      <c r="I262" s="418"/>
      <c r="J262" s="418"/>
      <c r="K262" s="418"/>
      <c r="L262" s="418"/>
      <c r="M262" s="146">
        <v>640</v>
      </c>
      <c r="N262" s="181">
        <f>Computation!N263</f>
        <v>0</v>
      </c>
    </row>
    <row r="263" spans="1:14" s="195" customFormat="1" x14ac:dyDescent="0.25">
      <c r="A263" s="4"/>
      <c r="B263" s="418" t="s">
        <v>158</v>
      </c>
      <c r="C263" s="418"/>
      <c r="D263" s="418"/>
      <c r="E263" s="418"/>
      <c r="F263" s="418"/>
      <c r="G263" s="418"/>
      <c r="H263" s="418"/>
      <c r="I263" s="418"/>
      <c r="J263" s="418"/>
      <c r="K263" s="418"/>
      <c r="L263" s="418"/>
      <c r="M263" s="146">
        <v>642</v>
      </c>
      <c r="N263" s="181">
        <f>Computation!N264</f>
        <v>0</v>
      </c>
    </row>
    <row r="264" spans="1:14" s="195" customFormat="1" x14ac:dyDescent="0.25">
      <c r="A264" s="4"/>
      <c r="B264" s="418" t="s">
        <v>159</v>
      </c>
      <c r="C264" s="418"/>
      <c r="D264" s="418"/>
      <c r="E264" s="418"/>
      <c r="F264" s="418"/>
      <c r="G264" s="418"/>
      <c r="H264" s="418"/>
      <c r="I264" s="418"/>
      <c r="J264" s="418"/>
      <c r="K264" s="418"/>
      <c r="L264" s="418"/>
      <c r="M264" s="146">
        <v>644</v>
      </c>
      <c r="N264" s="181">
        <f>Computation!N265</f>
        <v>0</v>
      </c>
    </row>
    <row r="265" spans="1:14" s="195" customFormat="1" x14ac:dyDescent="0.25">
      <c r="A265" s="4"/>
      <c r="B265" s="418" t="s">
        <v>160</v>
      </c>
      <c r="C265" s="418"/>
      <c r="D265" s="418"/>
      <c r="E265" s="418"/>
      <c r="F265" s="418"/>
      <c r="G265" s="418"/>
      <c r="H265" s="418"/>
      <c r="I265" s="418"/>
      <c r="J265" s="418"/>
      <c r="K265" s="418"/>
      <c r="L265" s="418"/>
      <c r="M265" s="146">
        <v>646</v>
      </c>
      <c r="N265" s="181">
        <f>Computation!N266</f>
        <v>0</v>
      </c>
    </row>
    <row r="266" spans="1:14" s="195" customFormat="1" x14ac:dyDescent="0.25">
      <c r="A266" s="4"/>
      <c r="B266" s="418" t="s">
        <v>44</v>
      </c>
      <c r="C266" s="418"/>
      <c r="D266" s="418"/>
      <c r="E266" s="418"/>
      <c r="F266" s="418"/>
      <c r="G266" s="418"/>
      <c r="H266" s="418"/>
      <c r="I266" s="418"/>
      <c r="J266" s="418"/>
      <c r="K266" s="418"/>
      <c r="L266" s="418"/>
      <c r="M266" s="146">
        <v>647</v>
      </c>
      <c r="N266" s="181">
        <f>Computation!N267</f>
        <v>0</v>
      </c>
    </row>
    <row r="267" spans="1:14" s="195" customFormat="1" x14ac:dyDescent="0.25">
      <c r="A267" s="4"/>
      <c r="B267" s="418" t="s">
        <v>51</v>
      </c>
      <c r="C267" s="418"/>
      <c r="D267" s="418"/>
      <c r="E267" s="418"/>
      <c r="F267" s="418"/>
      <c r="G267" s="418"/>
      <c r="H267" s="418"/>
      <c r="I267" s="418"/>
      <c r="J267" s="418"/>
      <c r="K267" s="418"/>
      <c r="L267" s="418"/>
      <c r="M267" s="146">
        <v>648</v>
      </c>
      <c r="N267" s="181">
        <f>Computation!N268</f>
        <v>0</v>
      </c>
    </row>
    <row r="268" spans="1:14" s="195" customFormat="1" x14ac:dyDescent="0.25">
      <c r="A268" s="4"/>
      <c r="B268" s="418" t="s">
        <v>1067</v>
      </c>
      <c r="C268" s="418"/>
      <c r="D268" s="418"/>
      <c r="E268" s="418"/>
      <c r="F268" s="418"/>
      <c r="G268" s="418"/>
      <c r="H268" s="418"/>
      <c r="I268" s="418"/>
      <c r="J268" s="418"/>
      <c r="K268" s="418"/>
      <c r="L268" s="418"/>
      <c r="M268" s="146">
        <v>650</v>
      </c>
      <c r="N268" s="59">
        <f>Computation!N269</f>
        <v>0</v>
      </c>
    </row>
    <row r="269" spans="1:14" s="195" customFormat="1" x14ac:dyDescent="0.25">
      <c r="A269" s="4"/>
      <c r="B269" s="418" t="s">
        <v>1068</v>
      </c>
      <c r="C269" s="418"/>
      <c r="D269" s="418"/>
      <c r="E269" s="418"/>
      <c r="F269" s="418"/>
      <c r="G269" s="418"/>
      <c r="H269" s="418"/>
      <c r="I269" s="418"/>
      <c r="J269" s="418"/>
      <c r="K269" s="418"/>
      <c r="L269" s="418"/>
      <c r="M269" s="146">
        <v>651</v>
      </c>
      <c r="N269" s="59">
        <f>Computation!N270</f>
        <v>0</v>
      </c>
    </row>
    <row r="270" spans="1:14" s="195" customFormat="1" x14ac:dyDescent="0.25">
      <c r="A270" s="4"/>
      <c r="B270" s="418" t="s">
        <v>161</v>
      </c>
      <c r="C270" s="418"/>
      <c r="D270" s="418"/>
      <c r="E270" s="418"/>
      <c r="F270" s="418"/>
      <c r="G270" s="418"/>
      <c r="H270" s="418"/>
      <c r="I270" s="418"/>
      <c r="J270" s="418"/>
      <c r="K270" s="418"/>
      <c r="L270" s="418"/>
      <c r="M270" s="146">
        <v>652</v>
      </c>
      <c r="N270" s="59">
        <f>Computation!N271</f>
        <v>0</v>
      </c>
    </row>
    <row r="271" spans="1:14" s="195" customFormat="1" x14ac:dyDescent="0.25">
      <c r="A271" s="4"/>
      <c r="B271" s="495" t="s">
        <v>162</v>
      </c>
      <c r="C271" s="495"/>
      <c r="D271" s="495"/>
      <c r="E271" s="495"/>
      <c r="F271" s="495"/>
      <c r="G271" s="495"/>
      <c r="H271" s="495"/>
      <c r="I271" s="495"/>
      <c r="J271" s="495"/>
      <c r="K271" s="495"/>
      <c r="L271" s="495"/>
      <c r="M271" s="495"/>
      <c r="N271" s="495"/>
    </row>
    <row r="272" spans="1:14" s="195" customFormat="1" x14ac:dyDescent="0.25">
      <c r="A272" s="4"/>
      <c r="B272" s="164" t="s">
        <v>163</v>
      </c>
      <c r="C272" s="409"/>
      <c r="D272" s="409"/>
      <c r="E272" s="409"/>
      <c r="F272" s="409"/>
      <c r="G272" s="409"/>
      <c r="H272" s="409"/>
      <c r="I272" s="409"/>
      <c r="J272" s="409"/>
      <c r="K272" s="409"/>
      <c r="L272" s="409"/>
      <c r="M272" s="409"/>
      <c r="N272" s="409"/>
    </row>
    <row r="273" spans="1:14" s="195" customFormat="1" x14ac:dyDescent="0.25">
      <c r="A273" s="4"/>
      <c r="B273" s="418" t="s">
        <v>164</v>
      </c>
      <c r="C273" s="418"/>
      <c r="D273" s="418"/>
      <c r="E273" s="418"/>
      <c r="F273" s="418"/>
      <c r="G273" s="418"/>
      <c r="H273" s="418"/>
      <c r="I273" s="418"/>
      <c r="J273" s="418"/>
      <c r="K273" s="418"/>
      <c r="L273" s="418"/>
      <c r="M273" s="146">
        <v>700</v>
      </c>
      <c r="N273" s="59">
        <f>Computation!N274</f>
        <v>0</v>
      </c>
    </row>
    <row r="274" spans="1:14" s="195" customFormat="1" x14ac:dyDescent="0.25">
      <c r="A274" s="4"/>
      <c r="B274" s="418" t="s">
        <v>165</v>
      </c>
      <c r="C274" s="418"/>
      <c r="D274" s="418"/>
      <c r="E274" s="418"/>
      <c r="F274" s="418"/>
      <c r="G274" s="418"/>
      <c r="H274" s="418"/>
      <c r="I274" s="418"/>
      <c r="J274" s="418"/>
      <c r="K274" s="418"/>
      <c r="L274" s="418"/>
      <c r="M274" s="146">
        <v>702</v>
      </c>
      <c r="N274" s="59">
        <f>Computation!N275</f>
        <v>0</v>
      </c>
    </row>
    <row r="275" spans="1:14" s="195" customFormat="1" x14ac:dyDescent="0.25">
      <c r="A275" s="4"/>
      <c r="B275" s="418" t="s">
        <v>166</v>
      </c>
      <c r="C275" s="418"/>
      <c r="D275" s="418"/>
      <c r="E275" s="418"/>
      <c r="F275" s="418"/>
      <c r="G275" s="418"/>
      <c r="H275" s="418"/>
      <c r="I275" s="418"/>
      <c r="J275" s="418"/>
      <c r="K275" s="418"/>
      <c r="L275" s="418"/>
      <c r="M275" s="146">
        <v>704</v>
      </c>
      <c r="N275" s="59">
        <f>Computation!N276</f>
        <v>0</v>
      </c>
    </row>
    <row r="276" spans="1:14" s="195" customFormat="1" x14ac:dyDescent="0.25">
      <c r="A276" s="4"/>
      <c r="B276" s="418" t="s">
        <v>167</v>
      </c>
      <c r="C276" s="418"/>
      <c r="D276" s="418"/>
      <c r="E276" s="418"/>
      <c r="F276" s="418"/>
      <c r="G276" s="418"/>
      <c r="H276" s="418"/>
      <c r="I276" s="418"/>
      <c r="J276" s="418"/>
      <c r="K276" s="418"/>
      <c r="L276" s="418"/>
      <c r="M276" s="146">
        <v>706</v>
      </c>
      <c r="N276" s="59">
        <f>Computation!N277</f>
        <v>0</v>
      </c>
    </row>
    <row r="277" spans="1:14" s="195" customFormat="1" x14ac:dyDescent="0.25">
      <c r="A277" s="4"/>
      <c r="B277" s="418" t="s">
        <v>1037</v>
      </c>
      <c r="C277" s="418"/>
      <c r="D277" s="418"/>
      <c r="E277" s="418"/>
      <c r="F277" s="418"/>
      <c r="G277" s="418"/>
      <c r="H277" s="418"/>
      <c r="I277" s="418"/>
      <c r="J277" s="418"/>
      <c r="K277" s="418"/>
      <c r="L277" s="418"/>
      <c r="M277" s="146">
        <v>708</v>
      </c>
      <c r="N277" s="59">
        <f>Computation!N278</f>
        <v>0</v>
      </c>
    </row>
    <row r="278" spans="1:14" s="195" customFormat="1" x14ac:dyDescent="0.25">
      <c r="A278" s="4"/>
      <c r="B278" s="418" t="s">
        <v>1038</v>
      </c>
      <c r="C278" s="418"/>
      <c r="D278" s="418"/>
      <c r="E278" s="418"/>
      <c r="F278" s="418"/>
      <c r="G278" s="418"/>
      <c r="H278" s="418"/>
      <c r="I278" s="418"/>
      <c r="J278" s="418"/>
      <c r="K278" s="418"/>
      <c r="L278" s="418"/>
      <c r="M278" s="146">
        <v>709</v>
      </c>
      <c r="N278" s="59">
        <f>Computation!N279</f>
        <v>0</v>
      </c>
    </row>
    <row r="279" spans="1:14" s="195" customFormat="1" x14ac:dyDescent="0.25">
      <c r="A279" s="4"/>
      <c r="B279" s="418" t="s">
        <v>168</v>
      </c>
      <c r="C279" s="418"/>
      <c r="D279" s="418"/>
      <c r="E279" s="418"/>
      <c r="F279" s="418"/>
      <c r="G279" s="418"/>
      <c r="H279" s="418"/>
      <c r="I279" s="418"/>
      <c r="J279" s="418"/>
      <c r="K279" s="418"/>
      <c r="L279" s="418"/>
      <c r="M279" s="146">
        <v>710</v>
      </c>
      <c r="N279" s="59">
        <f>Computation!N280</f>
        <v>0</v>
      </c>
    </row>
    <row r="280" spans="1:14" s="195" customFormat="1" x14ac:dyDescent="0.25">
      <c r="A280" s="4"/>
      <c r="B280" s="418" t="s">
        <v>169</v>
      </c>
      <c r="C280" s="418"/>
      <c r="D280" s="418"/>
      <c r="E280" s="418"/>
      <c r="F280" s="418"/>
      <c r="G280" s="418"/>
      <c r="H280" s="418"/>
      <c r="I280" s="418"/>
      <c r="J280" s="418"/>
      <c r="K280" s="418"/>
      <c r="L280" s="418"/>
      <c r="M280" s="146">
        <v>711</v>
      </c>
      <c r="N280" s="59">
        <f>Computation!N281</f>
        <v>0</v>
      </c>
    </row>
    <row r="281" spans="1:14" s="195" customFormat="1" x14ac:dyDescent="0.25">
      <c r="A281" s="4"/>
      <c r="B281" s="418" t="s">
        <v>1034</v>
      </c>
      <c r="C281" s="418"/>
      <c r="D281" s="418"/>
      <c r="E281" s="418"/>
      <c r="F281" s="418"/>
      <c r="G281" s="418"/>
      <c r="H281" s="418"/>
      <c r="I281" s="418"/>
      <c r="J281" s="418"/>
      <c r="K281" s="418"/>
      <c r="L281" s="418"/>
      <c r="M281" s="146">
        <v>712</v>
      </c>
      <c r="N281" s="59">
        <f>Computation!N282</f>
        <v>0</v>
      </c>
    </row>
    <row r="282" spans="1:14" s="195" customFormat="1" x14ac:dyDescent="0.25">
      <c r="A282" s="4"/>
      <c r="B282" s="164" t="s">
        <v>30</v>
      </c>
      <c r="C282" s="409"/>
      <c r="D282" s="409"/>
      <c r="E282" s="409"/>
      <c r="F282" s="409"/>
      <c r="G282" s="409"/>
      <c r="H282" s="409"/>
      <c r="I282" s="409"/>
      <c r="J282" s="409"/>
      <c r="K282" s="409"/>
      <c r="L282" s="409"/>
      <c r="M282" s="409"/>
      <c r="N282" s="409"/>
    </row>
    <row r="283" spans="1:14" s="195" customFormat="1" x14ac:dyDescent="0.25">
      <c r="A283" s="4"/>
      <c r="B283" s="418" t="s">
        <v>170</v>
      </c>
      <c r="C283" s="418"/>
      <c r="D283" s="418"/>
      <c r="E283" s="418"/>
      <c r="F283" s="418"/>
      <c r="G283" s="418"/>
      <c r="H283" s="418"/>
      <c r="I283" s="418"/>
      <c r="J283" s="418"/>
      <c r="K283" s="418"/>
      <c r="L283" s="418"/>
      <c r="M283" s="146">
        <v>714</v>
      </c>
      <c r="N283" s="59">
        <f>Computation!N284</f>
        <v>0</v>
      </c>
    </row>
    <row r="284" spans="1:14" s="195" customFormat="1" x14ac:dyDescent="0.25">
      <c r="A284" s="4"/>
      <c r="B284" s="418" t="s">
        <v>171</v>
      </c>
      <c r="C284" s="418"/>
      <c r="D284" s="418"/>
      <c r="E284" s="418"/>
      <c r="F284" s="418"/>
      <c r="G284" s="418"/>
      <c r="H284" s="418"/>
      <c r="I284" s="418"/>
      <c r="J284" s="418"/>
      <c r="K284" s="418"/>
      <c r="L284" s="418"/>
      <c r="M284" s="146">
        <v>716</v>
      </c>
      <c r="N284" s="59">
        <f>Computation!N285</f>
        <v>0</v>
      </c>
    </row>
    <row r="285" spans="1:14" s="195" customFormat="1" x14ac:dyDescent="0.25">
      <c r="A285" s="4"/>
      <c r="B285" s="418" t="s">
        <v>172</v>
      </c>
      <c r="C285" s="418"/>
      <c r="D285" s="418"/>
      <c r="E285" s="418"/>
      <c r="F285" s="418"/>
      <c r="G285" s="418"/>
      <c r="H285" s="418"/>
      <c r="I285" s="418"/>
      <c r="J285" s="418"/>
      <c r="K285" s="418"/>
      <c r="L285" s="418"/>
      <c r="M285" s="146">
        <v>720</v>
      </c>
      <c r="N285" s="59">
        <f>Computation!N286</f>
        <v>0</v>
      </c>
    </row>
    <row r="286" spans="1:14" s="195" customFormat="1" x14ac:dyDescent="0.25">
      <c r="A286" s="4"/>
      <c r="B286" s="418" t="s">
        <v>43</v>
      </c>
      <c r="C286" s="418"/>
      <c r="D286" s="418"/>
      <c r="E286" s="418"/>
      <c r="F286" s="418"/>
      <c r="G286" s="418"/>
      <c r="H286" s="418"/>
      <c r="I286" s="418"/>
      <c r="J286" s="418"/>
      <c r="K286" s="418"/>
      <c r="L286" s="418"/>
      <c r="M286" s="146">
        <v>722</v>
      </c>
      <c r="N286" s="59">
        <f>Computation!N287</f>
        <v>0</v>
      </c>
    </row>
    <row r="287" spans="1:14" s="195" customFormat="1" x14ac:dyDescent="0.25">
      <c r="A287" s="4"/>
      <c r="B287" s="418" t="s">
        <v>173</v>
      </c>
      <c r="C287" s="418"/>
      <c r="D287" s="418"/>
      <c r="E287" s="418"/>
      <c r="F287" s="418"/>
      <c r="G287" s="418"/>
      <c r="H287" s="418"/>
      <c r="I287" s="418"/>
      <c r="J287" s="418"/>
      <c r="K287" s="418"/>
      <c r="L287" s="418"/>
      <c r="M287" s="146">
        <v>724</v>
      </c>
      <c r="N287" s="59">
        <f>Computation!N288</f>
        <v>0</v>
      </c>
    </row>
    <row r="288" spans="1:14" s="195" customFormat="1" x14ac:dyDescent="0.25">
      <c r="A288" s="4"/>
      <c r="B288" s="418" t="s">
        <v>174</v>
      </c>
      <c r="C288" s="418"/>
      <c r="D288" s="418"/>
      <c r="E288" s="418"/>
      <c r="F288" s="418"/>
      <c r="G288" s="418"/>
      <c r="H288" s="418"/>
      <c r="I288" s="418"/>
      <c r="J288" s="418"/>
      <c r="K288" s="418"/>
      <c r="L288" s="418"/>
      <c r="M288" s="146">
        <v>726</v>
      </c>
      <c r="N288" s="59">
        <f>Computation!N289</f>
        <v>0</v>
      </c>
    </row>
    <row r="289" spans="1:14" s="195" customFormat="1" x14ac:dyDescent="0.25">
      <c r="A289" s="4"/>
      <c r="B289" s="418" t="s">
        <v>175</v>
      </c>
      <c r="C289" s="418"/>
      <c r="D289" s="418"/>
      <c r="E289" s="418"/>
      <c r="F289" s="418"/>
      <c r="G289" s="418"/>
      <c r="H289" s="418"/>
      <c r="I289" s="418"/>
      <c r="J289" s="418"/>
      <c r="K289" s="418"/>
      <c r="L289" s="418"/>
      <c r="M289" s="146">
        <v>728</v>
      </c>
      <c r="N289" s="59">
        <f>Computation!N290</f>
        <v>0</v>
      </c>
    </row>
    <row r="290" spans="1:14" s="195" customFormat="1" x14ac:dyDescent="0.25">
      <c r="A290" s="4"/>
      <c r="B290" s="418" t="s">
        <v>176</v>
      </c>
      <c r="C290" s="418"/>
      <c r="D290" s="418"/>
      <c r="E290" s="418"/>
      <c r="F290" s="418"/>
      <c r="G290" s="418"/>
      <c r="H290" s="418"/>
      <c r="I290" s="418"/>
      <c r="J290" s="418"/>
      <c r="K290" s="418"/>
      <c r="L290" s="418"/>
      <c r="M290" s="146">
        <v>730</v>
      </c>
      <c r="N290" s="59">
        <f>Computation!N291</f>
        <v>0</v>
      </c>
    </row>
    <row r="291" spans="1:14" s="195" customFormat="1" x14ac:dyDescent="0.25">
      <c r="A291" s="4"/>
      <c r="B291" s="418" t="s">
        <v>177</v>
      </c>
      <c r="C291" s="418"/>
      <c r="D291" s="418"/>
      <c r="E291" s="418"/>
      <c r="F291" s="418"/>
      <c r="G291" s="418"/>
      <c r="H291" s="418"/>
      <c r="I291" s="418"/>
      <c r="J291" s="418"/>
      <c r="K291" s="418"/>
      <c r="L291" s="418"/>
      <c r="M291" s="146">
        <v>732</v>
      </c>
      <c r="N291" s="59">
        <f>Computation!N292</f>
        <v>0</v>
      </c>
    </row>
    <row r="292" spans="1:14" s="195" customFormat="1" x14ac:dyDescent="0.25">
      <c r="A292" s="4"/>
      <c r="B292" s="418" t="s">
        <v>178</v>
      </c>
      <c r="C292" s="418"/>
      <c r="D292" s="418"/>
      <c r="E292" s="418"/>
      <c r="F292" s="418"/>
      <c r="G292" s="418"/>
      <c r="H292" s="418"/>
      <c r="I292" s="418"/>
      <c r="J292" s="418"/>
      <c r="K292" s="418"/>
      <c r="L292" s="418"/>
      <c r="M292" s="146">
        <v>734</v>
      </c>
      <c r="N292" s="59">
        <f>Computation!N293</f>
        <v>0</v>
      </c>
    </row>
    <row r="293" spans="1:14" s="195" customFormat="1" x14ac:dyDescent="0.25">
      <c r="A293" s="4"/>
      <c r="B293" s="418" t="s">
        <v>179</v>
      </c>
      <c r="C293" s="418"/>
      <c r="D293" s="418"/>
      <c r="E293" s="418"/>
      <c r="F293" s="418"/>
      <c r="G293" s="418"/>
      <c r="H293" s="418"/>
      <c r="I293" s="418"/>
      <c r="J293" s="418"/>
      <c r="K293" s="418"/>
      <c r="L293" s="418"/>
      <c r="M293" s="146">
        <v>735</v>
      </c>
      <c r="N293" s="59">
        <f>Computation!N294</f>
        <v>0</v>
      </c>
    </row>
    <row r="294" spans="1:14" s="195" customFormat="1" x14ac:dyDescent="0.25">
      <c r="A294" s="4"/>
      <c r="B294" s="418" t="s">
        <v>159</v>
      </c>
      <c r="C294" s="418"/>
      <c r="D294" s="418"/>
      <c r="E294" s="418"/>
      <c r="F294" s="418"/>
      <c r="G294" s="418"/>
      <c r="H294" s="418"/>
      <c r="I294" s="418"/>
      <c r="J294" s="418"/>
      <c r="K294" s="418"/>
      <c r="L294" s="418"/>
      <c r="M294" s="146">
        <v>736</v>
      </c>
      <c r="N294" s="59">
        <f>Computation!N295</f>
        <v>0</v>
      </c>
    </row>
    <row r="295" spans="1:14" s="195" customFormat="1" x14ac:dyDescent="0.25">
      <c r="A295" s="4"/>
      <c r="B295" s="418" t="s">
        <v>51</v>
      </c>
      <c r="C295" s="418"/>
      <c r="D295" s="418"/>
      <c r="E295" s="418"/>
      <c r="F295" s="418"/>
      <c r="G295" s="418"/>
      <c r="H295" s="418"/>
      <c r="I295" s="418"/>
      <c r="J295" s="418"/>
      <c r="K295" s="418"/>
      <c r="L295" s="418"/>
      <c r="M295" s="146">
        <v>737</v>
      </c>
      <c r="N295" s="59">
        <f>Computation!N296</f>
        <v>0</v>
      </c>
    </row>
    <row r="296" spans="1:14" s="195" customFormat="1" x14ac:dyDescent="0.25">
      <c r="A296" s="4"/>
      <c r="B296" s="418" t="s">
        <v>1067</v>
      </c>
      <c r="C296" s="418"/>
      <c r="D296" s="418"/>
      <c r="E296" s="418"/>
      <c r="F296" s="418"/>
      <c r="G296" s="418"/>
      <c r="H296" s="418"/>
      <c r="I296" s="418"/>
      <c r="J296" s="418"/>
      <c r="K296" s="418"/>
      <c r="L296" s="418"/>
      <c r="M296" s="146">
        <v>738</v>
      </c>
      <c r="N296" s="59">
        <f>Computation!N297</f>
        <v>0</v>
      </c>
    </row>
    <row r="297" spans="1:14" s="195" customFormat="1" x14ac:dyDescent="0.25">
      <c r="A297" s="4"/>
      <c r="B297" s="418" t="s">
        <v>1069</v>
      </c>
      <c r="C297" s="418"/>
      <c r="D297" s="418"/>
      <c r="E297" s="418"/>
      <c r="F297" s="418"/>
      <c r="G297" s="418"/>
      <c r="H297" s="418"/>
      <c r="I297" s="418"/>
      <c r="J297" s="418"/>
      <c r="K297" s="418"/>
      <c r="L297" s="418"/>
      <c r="M297" s="146">
        <v>739</v>
      </c>
      <c r="N297" s="59">
        <f>Computation!N298</f>
        <v>0</v>
      </c>
    </row>
    <row r="298" spans="1:14" s="195" customFormat="1" x14ac:dyDescent="0.25">
      <c r="A298" s="4"/>
      <c r="B298" s="418" t="s">
        <v>180</v>
      </c>
      <c r="C298" s="418"/>
      <c r="D298" s="418"/>
      <c r="E298" s="418"/>
      <c r="F298" s="418"/>
      <c r="G298" s="418"/>
      <c r="H298" s="418"/>
      <c r="I298" s="418"/>
      <c r="J298" s="418"/>
      <c r="K298" s="418"/>
      <c r="L298" s="418"/>
      <c r="M298" s="146">
        <v>740</v>
      </c>
      <c r="N298" s="59">
        <f>Computation!N299</f>
        <v>0</v>
      </c>
    </row>
    <row r="299" spans="1:14" s="195" customFormat="1" x14ac:dyDescent="0.25">
      <c r="A299" s="4"/>
      <c r="B299" s="419" t="s">
        <v>181</v>
      </c>
      <c r="C299" s="419"/>
      <c r="D299" s="419"/>
      <c r="E299" s="419"/>
      <c r="F299" s="419"/>
      <c r="G299" s="419"/>
      <c r="H299" s="419"/>
      <c r="I299" s="419"/>
      <c r="J299" s="419"/>
      <c r="K299" s="419"/>
      <c r="L299" s="419"/>
      <c r="M299" s="419"/>
      <c r="N299" s="419"/>
    </row>
    <row r="300" spans="1:14" s="195" customFormat="1" x14ac:dyDescent="0.25">
      <c r="A300" s="4"/>
      <c r="B300" s="418" t="s">
        <v>1075</v>
      </c>
      <c r="C300" s="418"/>
      <c r="D300" s="418"/>
      <c r="E300" s="418"/>
      <c r="F300" s="418"/>
      <c r="G300" s="418"/>
      <c r="H300" s="418"/>
      <c r="I300" s="418"/>
      <c r="J300" s="418"/>
      <c r="K300" s="418"/>
      <c r="L300" s="418"/>
      <c r="M300" s="146">
        <v>741</v>
      </c>
      <c r="N300" s="59">
        <f>Computation!N301</f>
        <v>0</v>
      </c>
    </row>
    <row r="301" spans="1:14" s="195" customFormat="1" x14ac:dyDescent="0.25">
      <c r="A301" s="4"/>
      <c r="B301" s="418" t="s">
        <v>1159</v>
      </c>
      <c r="C301" s="418"/>
      <c r="D301" s="418"/>
      <c r="E301" s="418"/>
      <c r="F301" s="418"/>
      <c r="G301" s="418"/>
      <c r="H301" s="418"/>
      <c r="I301" s="418"/>
      <c r="J301" s="418"/>
      <c r="K301" s="418"/>
      <c r="L301" s="418"/>
      <c r="M301" s="146">
        <v>742</v>
      </c>
      <c r="N301" s="59">
        <f>Computation!N302</f>
        <v>0</v>
      </c>
    </row>
    <row r="302" spans="1:14" s="195" customFormat="1" x14ac:dyDescent="0.25">
      <c r="A302" s="4"/>
      <c r="B302" s="418" t="s">
        <v>1077</v>
      </c>
      <c r="C302" s="418"/>
      <c r="D302" s="418"/>
      <c r="E302" s="418"/>
      <c r="F302" s="418"/>
      <c r="G302" s="418"/>
      <c r="H302" s="418"/>
      <c r="I302" s="418"/>
      <c r="J302" s="418"/>
      <c r="K302" s="418"/>
      <c r="L302" s="418"/>
      <c r="M302" s="146">
        <v>743</v>
      </c>
      <c r="N302" s="59">
        <f>Computation!N303</f>
        <v>0</v>
      </c>
    </row>
    <row r="303" spans="1:14" s="195" customFormat="1" x14ac:dyDescent="0.25">
      <c r="A303" s="4"/>
      <c r="B303" s="505" t="s">
        <v>182</v>
      </c>
      <c r="C303" s="505"/>
      <c r="D303" s="505"/>
      <c r="E303" s="505"/>
      <c r="F303" s="505"/>
      <c r="G303" s="505"/>
      <c r="H303" s="505"/>
      <c r="I303" s="505"/>
      <c r="J303" s="505"/>
      <c r="K303" s="505"/>
      <c r="L303" s="505"/>
      <c r="M303" s="505"/>
      <c r="N303" s="505"/>
    </row>
    <row r="304" spans="1:14" s="195" customFormat="1" x14ac:dyDescent="0.25">
      <c r="A304" s="4"/>
      <c r="B304" s="418" t="s">
        <v>2</v>
      </c>
      <c r="C304" s="418"/>
      <c r="D304" s="418"/>
      <c r="E304" s="418"/>
      <c r="F304" s="418"/>
      <c r="G304" s="418"/>
      <c r="H304" s="418"/>
      <c r="I304" s="418"/>
      <c r="J304" s="418"/>
      <c r="K304" s="418"/>
      <c r="L304" s="418"/>
      <c r="M304" s="418"/>
      <c r="N304" s="418"/>
    </row>
    <row r="305" spans="1:14" s="195" customFormat="1" x14ac:dyDescent="0.25">
      <c r="A305" s="4"/>
      <c r="B305" s="418" t="s">
        <v>1072</v>
      </c>
      <c r="C305" s="418"/>
      <c r="D305" s="418"/>
      <c r="E305" s="418"/>
      <c r="F305" s="418"/>
      <c r="G305" s="418"/>
      <c r="H305" s="418"/>
      <c r="I305" s="418"/>
      <c r="J305" s="418"/>
      <c r="K305" s="418"/>
      <c r="L305" s="418"/>
      <c r="M305" s="146">
        <v>744</v>
      </c>
      <c r="N305" s="59">
        <f>Computation!N306</f>
        <v>0</v>
      </c>
    </row>
    <row r="306" spans="1:14" s="195" customFormat="1" x14ac:dyDescent="0.25">
      <c r="A306" s="4"/>
      <c r="B306" s="418" t="s">
        <v>1071</v>
      </c>
      <c r="C306" s="418"/>
      <c r="D306" s="418"/>
      <c r="E306" s="418"/>
      <c r="F306" s="418"/>
      <c r="G306" s="418"/>
      <c r="H306" s="418"/>
      <c r="I306" s="418"/>
      <c r="J306" s="418"/>
      <c r="K306" s="418"/>
      <c r="L306" s="418"/>
      <c r="M306" s="146">
        <v>745</v>
      </c>
      <c r="N306" s="59">
        <f>Computation!N307</f>
        <v>0</v>
      </c>
    </row>
    <row r="307" spans="1:14" s="195" customFormat="1" x14ac:dyDescent="0.25">
      <c r="A307" s="4"/>
      <c r="B307" s="418" t="s">
        <v>1073</v>
      </c>
      <c r="C307" s="418"/>
      <c r="D307" s="418"/>
      <c r="E307" s="418"/>
      <c r="F307" s="418"/>
      <c r="G307" s="418"/>
      <c r="H307" s="418"/>
      <c r="I307" s="418"/>
      <c r="J307" s="418"/>
      <c r="K307" s="418"/>
      <c r="L307" s="418"/>
      <c r="M307" s="146">
        <v>746</v>
      </c>
      <c r="N307" s="59">
        <f>Computation!N308</f>
        <v>0</v>
      </c>
    </row>
    <row r="308" spans="1:14" s="195" customFormat="1" x14ac:dyDescent="0.25">
      <c r="A308" s="4"/>
      <c r="B308" s="418" t="s">
        <v>183</v>
      </c>
      <c r="C308" s="418"/>
      <c r="D308" s="418"/>
      <c r="E308" s="418"/>
      <c r="F308" s="418"/>
      <c r="G308" s="418"/>
      <c r="H308" s="418"/>
      <c r="I308" s="418"/>
      <c r="J308" s="418"/>
      <c r="K308" s="418"/>
      <c r="L308" s="418"/>
      <c r="M308" s="146">
        <v>747</v>
      </c>
      <c r="N308" s="59">
        <f>Computation!N309</f>
        <v>0</v>
      </c>
    </row>
    <row r="309" spans="1:14" s="195" customFormat="1" x14ac:dyDescent="0.25">
      <c r="A309" s="4"/>
      <c r="B309" s="417" t="s">
        <v>30</v>
      </c>
      <c r="C309" s="417"/>
      <c r="D309" s="417"/>
      <c r="E309" s="417"/>
      <c r="F309" s="417"/>
      <c r="G309" s="417"/>
      <c r="H309" s="417"/>
      <c r="I309" s="417"/>
      <c r="J309" s="417"/>
      <c r="K309" s="417"/>
      <c r="L309" s="417"/>
      <c r="M309" s="417"/>
      <c r="N309" s="417"/>
    </row>
    <row r="310" spans="1:14" s="195" customFormat="1" x14ac:dyDescent="0.25">
      <c r="A310" s="4"/>
      <c r="B310" s="418" t="s">
        <v>42</v>
      </c>
      <c r="C310" s="418"/>
      <c r="D310" s="418"/>
      <c r="E310" s="418"/>
      <c r="F310" s="418"/>
      <c r="G310" s="418"/>
      <c r="H310" s="418"/>
      <c r="I310" s="418"/>
      <c r="J310" s="418"/>
      <c r="K310" s="418"/>
      <c r="L310" s="418"/>
      <c r="M310" s="146">
        <v>750</v>
      </c>
      <c r="N310" s="59">
        <f>Computation!N311</f>
        <v>0</v>
      </c>
    </row>
    <row r="311" spans="1:14" s="195" customFormat="1" x14ac:dyDescent="0.25">
      <c r="A311" s="4"/>
      <c r="B311" s="418" t="s">
        <v>43</v>
      </c>
      <c r="C311" s="418"/>
      <c r="D311" s="418"/>
      <c r="E311" s="418"/>
      <c r="F311" s="418"/>
      <c r="G311" s="418"/>
      <c r="H311" s="418"/>
      <c r="I311" s="418"/>
      <c r="J311" s="418"/>
      <c r="K311" s="418"/>
      <c r="L311" s="418"/>
      <c r="M311" s="146">
        <v>752</v>
      </c>
      <c r="N311" s="59">
        <f>Computation!N312</f>
        <v>0</v>
      </c>
    </row>
    <row r="312" spans="1:14" s="195" customFormat="1" x14ac:dyDescent="0.25">
      <c r="A312" s="4"/>
      <c r="B312" s="418" t="s">
        <v>44</v>
      </c>
      <c r="C312" s="418"/>
      <c r="D312" s="418"/>
      <c r="E312" s="418"/>
      <c r="F312" s="418"/>
      <c r="G312" s="418"/>
      <c r="H312" s="418"/>
      <c r="I312" s="418"/>
      <c r="J312" s="418"/>
      <c r="K312" s="418"/>
      <c r="L312" s="418"/>
      <c r="M312" s="146">
        <v>754</v>
      </c>
      <c r="N312" s="59">
        <f>Computation!N313</f>
        <v>0</v>
      </c>
    </row>
    <row r="313" spans="1:14" s="195" customFormat="1" x14ac:dyDescent="0.25">
      <c r="A313" s="4"/>
      <c r="B313" s="418" t="s">
        <v>45</v>
      </c>
      <c r="C313" s="418"/>
      <c r="D313" s="418"/>
      <c r="E313" s="418"/>
      <c r="F313" s="418"/>
      <c r="G313" s="418"/>
      <c r="H313" s="418"/>
      <c r="I313" s="418"/>
      <c r="J313" s="418"/>
      <c r="K313" s="418"/>
      <c r="L313" s="418"/>
      <c r="M313" s="146">
        <v>756</v>
      </c>
      <c r="N313" s="59">
        <f>Computation!N314</f>
        <v>0</v>
      </c>
    </row>
    <row r="314" spans="1:14" s="195" customFormat="1" x14ac:dyDescent="0.25">
      <c r="A314" s="4"/>
      <c r="B314" s="418" t="s">
        <v>46</v>
      </c>
      <c r="C314" s="418"/>
      <c r="D314" s="418"/>
      <c r="E314" s="418"/>
      <c r="F314" s="418"/>
      <c r="G314" s="418"/>
      <c r="H314" s="418"/>
      <c r="I314" s="418"/>
      <c r="J314" s="418"/>
      <c r="K314" s="418"/>
      <c r="L314" s="418"/>
      <c r="M314" s="146">
        <v>758</v>
      </c>
      <c r="N314" s="59">
        <f>Computation!N315</f>
        <v>0</v>
      </c>
    </row>
    <row r="315" spans="1:14" s="195" customFormat="1" x14ac:dyDescent="0.25">
      <c r="A315" s="4"/>
      <c r="B315" s="418" t="s">
        <v>184</v>
      </c>
      <c r="C315" s="418"/>
      <c r="D315" s="418"/>
      <c r="E315" s="418"/>
      <c r="F315" s="418"/>
      <c r="G315" s="418"/>
      <c r="H315" s="418"/>
      <c r="I315" s="418"/>
      <c r="J315" s="418"/>
      <c r="K315" s="418"/>
      <c r="L315" s="418"/>
      <c r="M315" s="146">
        <v>760</v>
      </c>
      <c r="N315" s="59">
        <f>Computation!N316</f>
        <v>0</v>
      </c>
    </row>
    <row r="316" spans="1:14" s="195" customFormat="1" x14ac:dyDescent="0.25">
      <c r="A316" s="4"/>
      <c r="B316" s="418" t="s">
        <v>185</v>
      </c>
      <c r="C316" s="418"/>
      <c r="D316" s="418"/>
      <c r="E316" s="418"/>
      <c r="F316" s="418"/>
      <c r="G316" s="418"/>
      <c r="H316" s="418"/>
      <c r="I316" s="418"/>
      <c r="J316" s="418"/>
      <c r="K316" s="418"/>
      <c r="L316" s="418"/>
      <c r="M316" s="146">
        <v>762</v>
      </c>
      <c r="N316" s="59">
        <f>Computation!N317</f>
        <v>0</v>
      </c>
    </row>
    <row r="317" spans="1:14" s="195" customFormat="1" x14ac:dyDescent="0.25">
      <c r="A317" s="4"/>
      <c r="B317" s="418" t="s">
        <v>50</v>
      </c>
      <c r="C317" s="418"/>
      <c r="D317" s="418"/>
      <c r="E317" s="418"/>
      <c r="F317" s="418"/>
      <c r="G317" s="418"/>
      <c r="H317" s="418"/>
      <c r="I317" s="418"/>
      <c r="J317" s="418"/>
      <c r="K317" s="418"/>
      <c r="L317" s="418"/>
      <c r="M317" s="146">
        <v>764</v>
      </c>
      <c r="N317" s="59">
        <f>Computation!N318</f>
        <v>0</v>
      </c>
    </row>
    <row r="318" spans="1:14" s="195" customFormat="1" x14ac:dyDescent="0.25">
      <c r="A318" s="4"/>
      <c r="B318" s="418" t="s">
        <v>51</v>
      </c>
      <c r="C318" s="418"/>
      <c r="D318" s="418"/>
      <c r="E318" s="418"/>
      <c r="F318" s="418"/>
      <c r="G318" s="418"/>
      <c r="H318" s="418"/>
      <c r="I318" s="418"/>
      <c r="J318" s="418"/>
      <c r="K318" s="418"/>
      <c r="L318" s="418"/>
      <c r="M318" s="146">
        <v>768</v>
      </c>
      <c r="N318" s="59">
        <f>Computation!N319</f>
        <v>0</v>
      </c>
    </row>
    <row r="319" spans="1:14" s="195" customFormat="1" x14ac:dyDescent="0.25">
      <c r="A319" s="4"/>
      <c r="B319" s="418" t="s">
        <v>1074</v>
      </c>
      <c r="C319" s="418"/>
      <c r="D319" s="418"/>
      <c r="E319" s="418"/>
      <c r="F319" s="418"/>
      <c r="G319" s="418"/>
      <c r="H319" s="418"/>
      <c r="I319" s="418"/>
      <c r="J319" s="418"/>
      <c r="K319" s="418"/>
      <c r="L319" s="418"/>
      <c r="M319" s="146">
        <v>770</v>
      </c>
      <c r="N319" s="59">
        <f>Computation!N320</f>
        <v>0</v>
      </c>
    </row>
    <row r="320" spans="1:14" s="195" customFormat="1" x14ac:dyDescent="0.25">
      <c r="A320" s="4"/>
      <c r="B320" s="419" t="s">
        <v>188</v>
      </c>
      <c r="C320" s="419"/>
      <c r="D320" s="419"/>
      <c r="E320" s="419"/>
      <c r="F320" s="419"/>
      <c r="G320" s="419"/>
      <c r="H320" s="419"/>
      <c r="I320" s="419"/>
      <c r="J320" s="419"/>
      <c r="K320" s="419"/>
      <c r="L320" s="419"/>
      <c r="M320" s="419"/>
      <c r="N320" s="419"/>
    </row>
    <row r="321" spans="1:14" s="195" customFormat="1" x14ac:dyDescent="0.25">
      <c r="A321" s="4"/>
      <c r="B321" s="418" t="s">
        <v>189</v>
      </c>
      <c r="C321" s="418"/>
      <c r="D321" s="418"/>
      <c r="E321" s="418"/>
      <c r="F321" s="418"/>
      <c r="G321" s="418"/>
      <c r="H321" s="418"/>
      <c r="I321" s="418"/>
      <c r="J321" s="418"/>
      <c r="K321" s="418"/>
      <c r="L321" s="418"/>
      <c r="M321" s="146">
        <v>800</v>
      </c>
      <c r="N321" s="59">
        <f>Computation!N322</f>
        <v>0</v>
      </c>
    </row>
    <row r="322" spans="1:14" s="195" customFormat="1" x14ac:dyDescent="0.25">
      <c r="A322" s="4"/>
      <c r="B322" s="418" t="s">
        <v>1160</v>
      </c>
      <c r="C322" s="418"/>
      <c r="D322" s="418"/>
      <c r="E322" s="418"/>
      <c r="F322" s="418"/>
      <c r="G322" s="418"/>
      <c r="H322" s="418"/>
      <c r="I322" s="418"/>
      <c r="J322" s="418"/>
      <c r="K322" s="418"/>
      <c r="L322" s="418"/>
      <c r="M322" s="146">
        <v>802</v>
      </c>
      <c r="N322" s="59">
        <f>Computation!N323</f>
        <v>0</v>
      </c>
    </row>
    <row r="323" spans="1:14" s="195" customFormat="1" x14ac:dyDescent="0.25">
      <c r="A323" s="4"/>
      <c r="B323" s="418" t="s">
        <v>1161</v>
      </c>
      <c r="C323" s="418"/>
      <c r="D323" s="418"/>
      <c r="E323" s="418"/>
      <c r="F323" s="418"/>
      <c r="G323" s="418"/>
      <c r="H323" s="418"/>
      <c r="I323" s="418"/>
      <c r="J323" s="418"/>
      <c r="K323" s="418"/>
      <c r="L323" s="418"/>
      <c r="M323" s="146">
        <v>804</v>
      </c>
      <c r="N323" s="186">
        <f>Computation!N324</f>
        <v>0</v>
      </c>
    </row>
    <row r="324" spans="1:14" s="195" customFormat="1" x14ac:dyDescent="0.25">
      <c r="A324" s="4"/>
      <c r="B324" s="418" t="s">
        <v>1162</v>
      </c>
      <c r="C324" s="418"/>
      <c r="D324" s="418"/>
      <c r="E324" s="418"/>
      <c r="F324" s="418"/>
      <c r="G324" s="418"/>
      <c r="H324" s="418"/>
      <c r="I324" s="418"/>
      <c r="J324" s="418"/>
      <c r="K324" s="418"/>
      <c r="L324" s="418"/>
      <c r="M324" s="146">
        <v>806</v>
      </c>
      <c r="N324" s="59">
        <f>Computation!N325</f>
        <v>0</v>
      </c>
    </row>
    <row r="325" spans="1:14" s="195" customFormat="1" x14ac:dyDescent="0.25">
      <c r="A325" s="4"/>
      <c r="B325" s="419" t="s">
        <v>190</v>
      </c>
      <c r="C325" s="419"/>
      <c r="D325" s="315"/>
      <c r="E325" s="315"/>
      <c r="F325" s="315"/>
      <c r="G325" s="315"/>
      <c r="H325" s="315"/>
      <c r="I325" s="315"/>
      <c r="J325" s="315"/>
      <c r="K325" s="315"/>
      <c r="L325" s="315"/>
      <c r="M325" s="315"/>
      <c r="N325" s="315"/>
    </row>
    <row r="326" spans="1:14" s="195" customFormat="1" x14ac:dyDescent="0.25">
      <c r="A326" s="4"/>
      <c r="B326" s="418" t="s">
        <v>955</v>
      </c>
      <c r="C326" s="418"/>
      <c r="D326" s="418"/>
      <c r="E326" s="418"/>
      <c r="F326" s="418"/>
      <c r="G326" s="418"/>
      <c r="H326" s="418"/>
      <c r="I326" s="418"/>
      <c r="J326" s="418"/>
      <c r="K326" s="418"/>
      <c r="L326" s="418"/>
      <c r="M326" s="146">
        <v>808</v>
      </c>
      <c r="N326" s="59">
        <f>Computation!N327</f>
        <v>0</v>
      </c>
    </row>
    <row r="327" spans="1:14" s="195" customFormat="1" x14ac:dyDescent="0.25">
      <c r="A327" s="4"/>
      <c r="B327" s="593" t="s">
        <v>959</v>
      </c>
      <c r="C327" s="593"/>
      <c r="D327" s="593"/>
      <c r="E327" s="593"/>
      <c r="F327" s="593"/>
      <c r="G327" s="593"/>
      <c r="H327" s="593"/>
      <c r="I327" s="593"/>
      <c r="J327" s="593"/>
      <c r="K327" s="593"/>
      <c r="L327" s="593"/>
      <c r="M327" s="173"/>
      <c r="N327" s="59">
        <f>Computation!N328</f>
        <v>100</v>
      </c>
    </row>
    <row r="328" spans="1:14" s="195" customFormat="1" x14ac:dyDescent="0.25">
      <c r="A328" s="4"/>
      <c r="B328" s="418" t="s">
        <v>1163</v>
      </c>
      <c r="C328" s="418"/>
      <c r="D328" s="418"/>
      <c r="E328" s="418"/>
      <c r="F328" s="418"/>
      <c r="G328" s="418"/>
      <c r="H328" s="418"/>
      <c r="I328" s="418"/>
      <c r="J328" s="418"/>
      <c r="K328" s="418"/>
      <c r="L328" s="418"/>
      <c r="M328" s="146">
        <v>810</v>
      </c>
      <c r="N328" s="59">
        <f>Computation!N329</f>
        <v>0</v>
      </c>
    </row>
    <row r="329" spans="1:14" s="195" customFormat="1" x14ac:dyDescent="0.25">
      <c r="A329" s="4"/>
      <c r="B329" s="418" t="s">
        <v>191</v>
      </c>
      <c r="C329" s="418"/>
      <c r="D329" s="418"/>
      <c r="E329" s="418"/>
      <c r="F329" s="418"/>
      <c r="G329" s="418"/>
      <c r="H329" s="418"/>
      <c r="I329" s="418"/>
      <c r="J329" s="418"/>
      <c r="K329" s="418"/>
      <c r="L329" s="418"/>
      <c r="M329" s="146">
        <v>812</v>
      </c>
      <c r="N329" s="59">
        <f>Computation!N330</f>
        <v>0</v>
      </c>
    </row>
    <row r="330" spans="1:14" s="195" customFormat="1" x14ac:dyDescent="0.25">
      <c r="A330" s="4"/>
      <c r="B330" s="437" t="s">
        <v>192</v>
      </c>
      <c r="C330" s="437"/>
      <c r="D330" s="315"/>
      <c r="E330" s="315"/>
      <c r="F330" s="315"/>
      <c r="G330" s="315"/>
      <c r="H330" s="315"/>
      <c r="I330" s="315"/>
      <c r="J330" s="315"/>
      <c r="K330" s="315"/>
      <c r="L330" s="315"/>
      <c r="M330" s="315"/>
      <c r="N330" s="315"/>
    </row>
    <row r="331" spans="1:14" s="195" customFormat="1" x14ac:dyDescent="0.25">
      <c r="A331" s="4"/>
      <c r="B331" s="418" t="s">
        <v>956</v>
      </c>
      <c r="C331" s="418"/>
      <c r="D331" s="418"/>
      <c r="E331" s="418"/>
      <c r="F331" s="418"/>
      <c r="G331" s="418"/>
      <c r="H331" s="418"/>
      <c r="I331" s="418"/>
      <c r="J331" s="418"/>
      <c r="K331" s="418"/>
      <c r="L331" s="418"/>
      <c r="M331" s="146">
        <v>814</v>
      </c>
      <c r="N331" s="59">
        <f>Computation!N332</f>
        <v>0</v>
      </c>
    </row>
    <row r="332" spans="1:14" s="195" customFormat="1" x14ac:dyDescent="0.25">
      <c r="A332" s="4"/>
      <c r="B332" s="418" t="s">
        <v>1164</v>
      </c>
      <c r="C332" s="418"/>
      <c r="D332" s="418"/>
      <c r="E332" s="418"/>
      <c r="F332" s="418"/>
      <c r="G332" s="418"/>
      <c r="H332" s="418"/>
      <c r="I332" s="418"/>
      <c r="J332" s="418"/>
      <c r="K332" s="418"/>
      <c r="L332" s="418"/>
      <c r="M332" s="146">
        <v>816</v>
      </c>
      <c r="N332" s="59">
        <f>Computation!N333</f>
        <v>0</v>
      </c>
    </row>
    <row r="333" spans="1:14" s="195" customFormat="1" x14ac:dyDescent="0.25">
      <c r="A333" s="4"/>
      <c r="B333" s="418" t="s">
        <v>193</v>
      </c>
      <c r="C333" s="418"/>
      <c r="D333" s="418"/>
      <c r="E333" s="418"/>
      <c r="F333" s="418"/>
      <c r="G333" s="418"/>
      <c r="H333" s="418"/>
      <c r="I333" s="418"/>
      <c r="J333" s="418"/>
      <c r="K333" s="418"/>
      <c r="L333" s="418"/>
      <c r="M333" s="146">
        <v>818</v>
      </c>
      <c r="N333" s="59">
        <f>Computation!N334</f>
        <v>0</v>
      </c>
    </row>
    <row r="334" spans="1:14" s="195" customFormat="1" x14ac:dyDescent="0.25">
      <c r="A334" s="4"/>
      <c r="B334" s="418" t="s">
        <v>194</v>
      </c>
      <c r="C334" s="418"/>
      <c r="D334" s="418"/>
      <c r="E334" s="418"/>
      <c r="F334" s="418"/>
      <c r="G334" s="418"/>
      <c r="H334" s="418"/>
      <c r="I334" s="418"/>
      <c r="J334" s="418"/>
      <c r="K334" s="418"/>
      <c r="L334" s="418"/>
      <c r="M334" s="146">
        <v>820</v>
      </c>
      <c r="N334" s="59">
        <f>Computation!N335</f>
        <v>0</v>
      </c>
    </row>
    <row r="335" spans="1:14" s="195" customFormat="1" x14ac:dyDescent="0.25">
      <c r="A335" s="4"/>
      <c r="B335" s="419" t="s">
        <v>195</v>
      </c>
      <c r="C335" s="419"/>
      <c r="D335" s="315"/>
      <c r="E335" s="315"/>
      <c r="F335" s="315"/>
      <c r="G335" s="315"/>
      <c r="H335" s="315"/>
      <c r="I335" s="315"/>
      <c r="J335" s="315"/>
      <c r="K335" s="315"/>
      <c r="L335" s="315"/>
      <c r="M335" s="315"/>
      <c r="N335" s="315"/>
    </row>
    <row r="336" spans="1:14" s="195" customFormat="1" x14ac:dyDescent="0.25">
      <c r="A336" s="4"/>
      <c r="B336" s="418" t="s">
        <v>957</v>
      </c>
      <c r="C336" s="418"/>
      <c r="D336" s="418"/>
      <c r="E336" s="418"/>
      <c r="F336" s="418"/>
      <c r="G336" s="418"/>
      <c r="H336" s="418"/>
      <c r="I336" s="418"/>
      <c r="J336" s="418"/>
      <c r="K336" s="418"/>
      <c r="L336" s="418"/>
      <c r="M336" s="146">
        <v>822</v>
      </c>
      <c r="N336" s="59">
        <f>Computation!N337</f>
        <v>0</v>
      </c>
    </row>
    <row r="337" spans="1:14" s="195" customFormat="1" x14ac:dyDescent="0.25">
      <c r="A337" s="4"/>
      <c r="B337" s="418" t="s">
        <v>1165</v>
      </c>
      <c r="C337" s="418"/>
      <c r="D337" s="418"/>
      <c r="E337" s="418"/>
      <c r="F337" s="418"/>
      <c r="G337" s="418"/>
      <c r="H337" s="418"/>
      <c r="I337" s="418"/>
      <c r="J337" s="418"/>
      <c r="K337" s="418"/>
      <c r="L337" s="418"/>
      <c r="M337" s="146">
        <v>824</v>
      </c>
      <c r="N337" s="59">
        <f>Computation!N339</f>
        <v>0</v>
      </c>
    </row>
    <row r="338" spans="1:14" s="195" customFormat="1" x14ac:dyDescent="0.25">
      <c r="A338" s="4"/>
      <c r="B338" s="418" t="s">
        <v>1166</v>
      </c>
      <c r="C338" s="418"/>
      <c r="D338" s="418"/>
      <c r="E338" s="418"/>
      <c r="F338" s="418"/>
      <c r="G338" s="418"/>
      <c r="H338" s="418"/>
      <c r="I338" s="418"/>
      <c r="J338" s="418"/>
      <c r="K338" s="418"/>
      <c r="L338" s="418"/>
      <c r="M338" s="146">
        <v>826</v>
      </c>
      <c r="N338" s="59">
        <f>Computation!N338</f>
        <v>0</v>
      </c>
    </row>
    <row r="339" spans="1:14" s="195" customFormat="1" x14ac:dyDescent="0.25">
      <c r="A339" s="4"/>
      <c r="B339" s="139" t="s">
        <v>958</v>
      </c>
      <c r="C339" s="315"/>
      <c r="D339" s="315"/>
      <c r="E339" s="315"/>
      <c r="F339" s="315"/>
      <c r="G339" s="315"/>
      <c r="H339" s="315"/>
      <c r="I339" s="315"/>
      <c r="J339" s="315"/>
      <c r="K339" s="315"/>
      <c r="L339" s="315"/>
      <c r="M339" s="315"/>
      <c r="N339" s="315"/>
    </row>
    <row r="340" spans="1:14" s="195" customFormat="1" x14ac:dyDescent="0.25">
      <c r="A340" s="4"/>
      <c r="B340" s="418" t="s">
        <v>1</v>
      </c>
      <c r="C340" s="418"/>
      <c r="D340" s="418"/>
      <c r="E340" s="418"/>
      <c r="F340" s="418"/>
      <c r="G340" s="418"/>
      <c r="H340" s="418"/>
      <c r="I340" s="418"/>
      <c r="J340" s="418"/>
      <c r="K340" s="418"/>
      <c r="L340" s="418"/>
      <c r="M340" s="146">
        <v>828</v>
      </c>
      <c r="N340" s="59">
        <f>Computation!N341</f>
        <v>0</v>
      </c>
    </row>
    <row r="341" spans="1:14" s="195" customFormat="1" x14ac:dyDescent="0.25">
      <c r="A341" s="4"/>
      <c r="B341" s="418" t="s">
        <v>1167</v>
      </c>
      <c r="C341" s="418"/>
      <c r="D341" s="418"/>
      <c r="E341" s="418"/>
      <c r="F341" s="418"/>
      <c r="G341" s="418"/>
      <c r="H341" s="418"/>
      <c r="I341" s="418"/>
      <c r="J341" s="418"/>
      <c r="K341" s="418"/>
      <c r="L341" s="418"/>
      <c r="M341" s="146">
        <v>830</v>
      </c>
      <c r="N341" s="59">
        <f>Computation!N342</f>
        <v>0</v>
      </c>
    </row>
    <row r="342" spans="1:14" s="195" customFormat="1" x14ac:dyDescent="0.25">
      <c r="A342" s="4"/>
      <c r="B342" s="418" t="s">
        <v>963</v>
      </c>
      <c r="C342" s="418"/>
      <c r="D342" s="418"/>
      <c r="E342" s="418"/>
      <c r="F342" s="418"/>
      <c r="G342" s="418"/>
      <c r="H342" s="418"/>
      <c r="I342" s="418"/>
      <c r="J342" s="418"/>
      <c r="K342" s="418"/>
      <c r="L342" s="418"/>
      <c r="M342" s="146">
        <v>832</v>
      </c>
      <c r="N342" s="59">
        <f>Computation!N343</f>
        <v>0</v>
      </c>
    </row>
    <row r="343" spans="1:14" s="195" customFormat="1" x14ac:dyDescent="0.25">
      <c r="A343" s="4"/>
      <c r="B343" s="419" t="s">
        <v>197</v>
      </c>
      <c r="C343" s="419"/>
      <c r="D343" s="419"/>
      <c r="E343" s="419"/>
      <c r="F343" s="419"/>
      <c r="G343" s="419"/>
      <c r="H343" s="419"/>
      <c r="I343" s="419"/>
      <c r="J343" s="419"/>
      <c r="K343" s="419"/>
      <c r="L343" s="419"/>
      <c r="M343" s="419"/>
      <c r="N343" s="419"/>
    </row>
    <row r="344" spans="1:14" s="195" customFormat="1" x14ac:dyDescent="0.25">
      <c r="A344" s="4"/>
      <c r="B344" s="418" t="s">
        <v>163</v>
      </c>
      <c r="C344" s="418"/>
      <c r="D344" s="418"/>
      <c r="E344" s="418"/>
      <c r="F344" s="418"/>
      <c r="G344" s="418"/>
      <c r="H344" s="418"/>
      <c r="I344" s="418"/>
      <c r="J344" s="418"/>
      <c r="K344" s="418"/>
      <c r="L344" s="418"/>
      <c r="M344" s="418"/>
      <c r="N344" s="418"/>
    </row>
    <row r="345" spans="1:14" s="195" customFormat="1" x14ac:dyDescent="0.25">
      <c r="A345" s="4"/>
      <c r="B345" s="418" t="s">
        <v>164</v>
      </c>
      <c r="C345" s="418"/>
      <c r="D345" s="418"/>
      <c r="E345" s="418"/>
      <c r="F345" s="418"/>
      <c r="G345" s="418"/>
      <c r="H345" s="418"/>
      <c r="I345" s="418"/>
      <c r="J345" s="418"/>
      <c r="K345" s="418"/>
      <c r="L345" s="418"/>
      <c r="M345" s="146">
        <v>840</v>
      </c>
      <c r="N345" s="59">
        <f>Computation!N346</f>
        <v>0</v>
      </c>
    </row>
    <row r="346" spans="1:14" s="195" customFormat="1" x14ac:dyDescent="0.25">
      <c r="A346" s="4"/>
      <c r="B346" s="418" t="s">
        <v>165</v>
      </c>
      <c r="C346" s="418"/>
      <c r="D346" s="418"/>
      <c r="E346" s="418"/>
      <c r="F346" s="418"/>
      <c r="G346" s="418"/>
      <c r="H346" s="418"/>
      <c r="I346" s="418"/>
      <c r="J346" s="418"/>
      <c r="K346" s="418"/>
      <c r="L346" s="418"/>
      <c r="M346" s="146">
        <v>842</v>
      </c>
      <c r="N346" s="59">
        <f>Computation!N347</f>
        <v>0</v>
      </c>
    </row>
    <row r="347" spans="1:14" s="195" customFormat="1" x14ac:dyDescent="0.25">
      <c r="A347" s="4"/>
      <c r="B347" s="418" t="s">
        <v>166</v>
      </c>
      <c r="C347" s="418"/>
      <c r="D347" s="418"/>
      <c r="E347" s="418"/>
      <c r="F347" s="418"/>
      <c r="G347" s="418"/>
      <c r="H347" s="418"/>
      <c r="I347" s="418"/>
      <c r="J347" s="418"/>
      <c r="K347" s="418"/>
      <c r="L347" s="418"/>
      <c r="M347" s="146">
        <v>844</v>
      </c>
      <c r="N347" s="59">
        <f>Computation!N348</f>
        <v>0</v>
      </c>
    </row>
    <row r="348" spans="1:14" s="195" customFormat="1" x14ac:dyDescent="0.25">
      <c r="A348" s="4"/>
      <c r="B348" s="418" t="s">
        <v>167</v>
      </c>
      <c r="C348" s="418"/>
      <c r="D348" s="418"/>
      <c r="E348" s="418"/>
      <c r="F348" s="418"/>
      <c r="G348" s="418"/>
      <c r="H348" s="418"/>
      <c r="I348" s="418"/>
      <c r="J348" s="418"/>
      <c r="K348" s="418"/>
      <c r="L348" s="418"/>
      <c r="M348" s="146">
        <v>846</v>
      </c>
      <c r="N348" s="59">
        <f>Computation!N349</f>
        <v>0</v>
      </c>
    </row>
    <row r="349" spans="1:14" s="195" customFormat="1" x14ac:dyDescent="0.25">
      <c r="A349" s="4"/>
      <c r="B349" s="418" t="s">
        <v>1168</v>
      </c>
      <c r="C349" s="418"/>
      <c r="D349" s="418"/>
      <c r="E349" s="418"/>
      <c r="F349" s="418"/>
      <c r="G349" s="418"/>
      <c r="H349" s="418"/>
      <c r="I349" s="418"/>
      <c r="J349" s="418"/>
      <c r="K349" s="418"/>
      <c r="L349" s="418"/>
      <c r="M349" s="146">
        <v>848</v>
      </c>
      <c r="N349" s="59">
        <f>Computation!N350</f>
        <v>0</v>
      </c>
    </row>
    <row r="350" spans="1:14" s="195" customFormat="1" x14ac:dyDescent="0.25">
      <c r="A350" s="4"/>
      <c r="B350" s="418" t="s">
        <v>1169</v>
      </c>
      <c r="C350" s="418"/>
      <c r="D350" s="418"/>
      <c r="E350" s="418"/>
      <c r="F350" s="418"/>
      <c r="G350" s="418"/>
      <c r="H350" s="418"/>
      <c r="I350" s="418"/>
      <c r="J350" s="418"/>
      <c r="K350" s="418"/>
      <c r="L350" s="418"/>
      <c r="M350" s="146">
        <v>850</v>
      </c>
      <c r="N350" s="59">
        <f>Computation!N351</f>
        <v>0</v>
      </c>
    </row>
    <row r="351" spans="1:14" s="195" customFormat="1" x14ac:dyDescent="0.25">
      <c r="A351" s="4"/>
      <c r="B351" s="418" t="s">
        <v>168</v>
      </c>
      <c r="C351" s="418"/>
      <c r="D351" s="418"/>
      <c r="E351" s="418"/>
      <c r="F351" s="418"/>
      <c r="G351" s="418"/>
      <c r="H351" s="418"/>
      <c r="I351" s="418"/>
      <c r="J351" s="418"/>
      <c r="K351" s="418"/>
      <c r="L351" s="418"/>
      <c r="M351" s="146">
        <v>852</v>
      </c>
      <c r="N351" s="59">
        <f>Computation!N352</f>
        <v>0</v>
      </c>
    </row>
    <row r="352" spans="1:14" s="195" customFormat="1" x14ac:dyDescent="0.25">
      <c r="A352" s="4"/>
      <c r="B352" s="418" t="s">
        <v>169</v>
      </c>
      <c r="C352" s="418"/>
      <c r="D352" s="418"/>
      <c r="E352" s="418"/>
      <c r="F352" s="418"/>
      <c r="G352" s="418"/>
      <c r="H352" s="418"/>
      <c r="I352" s="418"/>
      <c r="J352" s="418"/>
      <c r="K352" s="418"/>
      <c r="L352" s="418"/>
      <c r="M352" s="146">
        <v>854</v>
      </c>
      <c r="N352" s="59">
        <f>Computation!N353</f>
        <v>0</v>
      </c>
    </row>
    <row r="353" spans="1:14" s="195" customFormat="1" x14ac:dyDescent="0.25">
      <c r="A353" s="4"/>
      <c r="B353" s="418" t="s">
        <v>1170</v>
      </c>
      <c r="C353" s="418"/>
      <c r="D353" s="418"/>
      <c r="E353" s="418"/>
      <c r="F353" s="418"/>
      <c r="G353" s="418"/>
      <c r="H353" s="418"/>
      <c r="I353" s="418"/>
      <c r="J353" s="418"/>
      <c r="K353" s="418"/>
      <c r="L353" s="418"/>
      <c r="M353" s="146">
        <v>856</v>
      </c>
      <c r="N353" s="59">
        <f>Computation!N354</f>
        <v>0</v>
      </c>
    </row>
    <row r="354" spans="1:14" s="195" customFormat="1" x14ac:dyDescent="0.25">
      <c r="A354" s="4"/>
      <c r="B354" s="418" t="s">
        <v>30</v>
      </c>
      <c r="C354" s="418"/>
      <c r="D354" s="418"/>
      <c r="E354" s="418"/>
      <c r="F354" s="418"/>
      <c r="G354" s="418"/>
      <c r="H354" s="418"/>
      <c r="I354" s="418"/>
      <c r="J354" s="418"/>
      <c r="K354" s="418"/>
      <c r="L354" s="418"/>
      <c r="M354" s="418"/>
      <c r="N354" s="418"/>
    </row>
    <row r="355" spans="1:14" s="195" customFormat="1" x14ac:dyDescent="0.25">
      <c r="A355" s="4"/>
      <c r="B355" s="418" t="s">
        <v>170</v>
      </c>
      <c r="C355" s="418"/>
      <c r="D355" s="418"/>
      <c r="E355" s="418"/>
      <c r="F355" s="418"/>
      <c r="G355" s="418"/>
      <c r="H355" s="418"/>
      <c r="I355" s="418"/>
      <c r="J355" s="418"/>
      <c r="K355" s="418"/>
      <c r="L355" s="418"/>
      <c r="M355" s="146">
        <v>858</v>
      </c>
      <c r="N355" s="59">
        <f>Computation!N356</f>
        <v>0</v>
      </c>
    </row>
    <row r="356" spans="1:14" s="195" customFormat="1" x14ac:dyDescent="0.25">
      <c r="A356" s="4"/>
      <c r="B356" s="418" t="s">
        <v>171</v>
      </c>
      <c r="C356" s="418"/>
      <c r="D356" s="418"/>
      <c r="E356" s="418"/>
      <c r="F356" s="418"/>
      <c r="G356" s="418"/>
      <c r="H356" s="418"/>
      <c r="I356" s="418"/>
      <c r="J356" s="418"/>
      <c r="K356" s="418"/>
      <c r="L356" s="418"/>
      <c r="M356" s="146">
        <v>860</v>
      </c>
      <c r="N356" s="59">
        <f>Computation!N357</f>
        <v>0</v>
      </c>
    </row>
    <row r="357" spans="1:14" s="195" customFormat="1" x14ac:dyDescent="0.25">
      <c r="A357" s="4"/>
      <c r="B357" s="418" t="s">
        <v>172</v>
      </c>
      <c r="C357" s="418"/>
      <c r="D357" s="418"/>
      <c r="E357" s="418"/>
      <c r="F357" s="418"/>
      <c r="G357" s="418"/>
      <c r="H357" s="418"/>
      <c r="I357" s="418"/>
      <c r="J357" s="418"/>
      <c r="K357" s="418"/>
      <c r="L357" s="418"/>
      <c r="M357" s="146">
        <v>864</v>
      </c>
      <c r="N357" s="59">
        <f>Computation!N358</f>
        <v>0</v>
      </c>
    </row>
    <row r="358" spans="1:14" s="195" customFormat="1" x14ac:dyDescent="0.25">
      <c r="A358" s="4"/>
      <c r="B358" s="418" t="s">
        <v>43</v>
      </c>
      <c r="C358" s="418"/>
      <c r="D358" s="418"/>
      <c r="E358" s="418"/>
      <c r="F358" s="418"/>
      <c r="G358" s="418"/>
      <c r="H358" s="418"/>
      <c r="I358" s="418"/>
      <c r="J358" s="418"/>
      <c r="K358" s="418"/>
      <c r="L358" s="418"/>
      <c r="M358" s="146">
        <v>866</v>
      </c>
      <c r="N358" s="59">
        <f>Computation!N359</f>
        <v>0</v>
      </c>
    </row>
    <row r="359" spans="1:14" s="195" customFormat="1" x14ac:dyDescent="0.25">
      <c r="A359" s="4"/>
      <c r="B359" s="418" t="s">
        <v>173</v>
      </c>
      <c r="C359" s="418"/>
      <c r="D359" s="418"/>
      <c r="E359" s="418"/>
      <c r="F359" s="418"/>
      <c r="G359" s="418"/>
      <c r="H359" s="418"/>
      <c r="I359" s="418"/>
      <c r="J359" s="418"/>
      <c r="K359" s="418"/>
      <c r="L359" s="418"/>
      <c r="M359" s="146">
        <v>868</v>
      </c>
      <c r="N359" s="59">
        <f>Computation!N360</f>
        <v>0</v>
      </c>
    </row>
    <row r="360" spans="1:14" s="195" customFormat="1" x14ac:dyDescent="0.25">
      <c r="A360" s="4"/>
      <c r="B360" s="418" t="s">
        <v>174</v>
      </c>
      <c r="C360" s="418"/>
      <c r="D360" s="418"/>
      <c r="E360" s="418"/>
      <c r="F360" s="418"/>
      <c r="G360" s="418"/>
      <c r="H360" s="418"/>
      <c r="I360" s="418"/>
      <c r="J360" s="418"/>
      <c r="K360" s="418"/>
      <c r="L360" s="418"/>
      <c r="M360" s="146">
        <v>870</v>
      </c>
      <c r="N360" s="59">
        <f>Computation!N361</f>
        <v>0</v>
      </c>
    </row>
    <row r="361" spans="1:14" s="195" customFormat="1" x14ac:dyDescent="0.25">
      <c r="A361" s="4"/>
      <c r="B361" s="418" t="s">
        <v>175</v>
      </c>
      <c r="C361" s="418"/>
      <c r="D361" s="418"/>
      <c r="E361" s="418"/>
      <c r="F361" s="418"/>
      <c r="G361" s="418"/>
      <c r="H361" s="418"/>
      <c r="I361" s="418"/>
      <c r="J361" s="418"/>
      <c r="K361" s="418"/>
      <c r="L361" s="418"/>
      <c r="M361" s="146">
        <v>872</v>
      </c>
      <c r="N361" s="59">
        <f>Computation!N362</f>
        <v>0</v>
      </c>
    </row>
    <row r="362" spans="1:14" s="195" customFormat="1" x14ac:dyDescent="0.25">
      <c r="A362" s="4"/>
      <c r="B362" s="418" t="s">
        <v>176</v>
      </c>
      <c r="C362" s="418"/>
      <c r="D362" s="418"/>
      <c r="E362" s="418"/>
      <c r="F362" s="418"/>
      <c r="G362" s="418"/>
      <c r="H362" s="418"/>
      <c r="I362" s="418"/>
      <c r="J362" s="418"/>
      <c r="K362" s="418"/>
      <c r="L362" s="418"/>
      <c r="M362" s="146">
        <v>874</v>
      </c>
      <c r="N362" s="59">
        <f>Computation!N363</f>
        <v>0</v>
      </c>
    </row>
    <row r="363" spans="1:14" s="195" customFormat="1" x14ac:dyDescent="0.25">
      <c r="A363" s="4"/>
      <c r="B363" s="418" t="s">
        <v>177</v>
      </c>
      <c r="C363" s="418"/>
      <c r="D363" s="418"/>
      <c r="E363" s="418"/>
      <c r="F363" s="418"/>
      <c r="G363" s="418"/>
      <c r="H363" s="418"/>
      <c r="I363" s="418"/>
      <c r="J363" s="418"/>
      <c r="K363" s="418"/>
      <c r="L363" s="418"/>
      <c r="M363" s="146">
        <v>876</v>
      </c>
      <c r="N363" s="59">
        <f>Computation!N364</f>
        <v>0</v>
      </c>
    </row>
    <row r="364" spans="1:14" s="195" customFormat="1" x14ac:dyDescent="0.25">
      <c r="A364" s="4"/>
      <c r="B364" s="418" t="s">
        <v>178</v>
      </c>
      <c r="C364" s="418"/>
      <c r="D364" s="418"/>
      <c r="E364" s="418"/>
      <c r="F364" s="418"/>
      <c r="G364" s="418"/>
      <c r="H364" s="418"/>
      <c r="I364" s="418"/>
      <c r="J364" s="418"/>
      <c r="K364" s="418"/>
      <c r="L364" s="418"/>
      <c r="M364" s="146">
        <v>878</v>
      </c>
      <c r="N364" s="59">
        <f>Computation!N365</f>
        <v>0</v>
      </c>
    </row>
    <row r="365" spans="1:14" s="195" customFormat="1" x14ac:dyDescent="0.25">
      <c r="A365" s="4"/>
      <c r="B365" s="418" t="s">
        <v>179</v>
      </c>
      <c r="C365" s="418"/>
      <c r="D365" s="418"/>
      <c r="E365" s="418"/>
      <c r="F365" s="418"/>
      <c r="G365" s="418"/>
      <c r="H365" s="418"/>
      <c r="I365" s="418"/>
      <c r="J365" s="418"/>
      <c r="K365" s="418"/>
      <c r="L365" s="418"/>
      <c r="M365" s="146">
        <v>880</v>
      </c>
      <c r="N365" s="59">
        <f>Computation!N366</f>
        <v>0</v>
      </c>
    </row>
    <row r="366" spans="1:14" s="195" customFormat="1" x14ac:dyDescent="0.25">
      <c r="A366" s="4"/>
      <c r="B366" s="418" t="s">
        <v>159</v>
      </c>
      <c r="C366" s="418"/>
      <c r="D366" s="418"/>
      <c r="E366" s="418"/>
      <c r="F366" s="418"/>
      <c r="G366" s="418"/>
      <c r="H366" s="418"/>
      <c r="I366" s="418"/>
      <c r="J366" s="418"/>
      <c r="K366" s="418"/>
      <c r="L366" s="418"/>
      <c r="M366" s="146">
        <v>882</v>
      </c>
      <c r="N366" s="59">
        <f>Computation!N367</f>
        <v>0</v>
      </c>
    </row>
    <row r="367" spans="1:14" s="195" customFormat="1" x14ac:dyDescent="0.25">
      <c r="A367" s="4"/>
      <c r="B367" s="418" t="s">
        <v>51</v>
      </c>
      <c r="C367" s="418"/>
      <c r="D367" s="418"/>
      <c r="E367" s="418"/>
      <c r="F367" s="418"/>
      <c r="G367" s="418"/>
      <c r="H367" s="418"/>
      <c r="I367" s="418"/>
      <c r="J367" s="418"/>
      <c r="K367" s="418"/>
      <c r="L367" s="418"/>
      <c r="M367" s="146">
        <v>886</v>
      </c>
      <c r="N367" s="59">
        <f>Computation!N368</f>
        <v>0</v>
      </c>
    </row>
    <row r="368" spans="1:14" s="195" customFormat="1" x14ac:dyDescent="0.25">
      <c r="A368" s="4"/>
      <c r="B368" s="418" t="s">
        <v>1171</v>
      </c>
      <c r="C368" s="418"/>
      <c r="D368" s="418"/>
      <c r="E368" s="418"/>
      <c r="F368" s="418"/>
      <c r="G368" s="418"/>
      <c r="H368" s="418"/>
      <c r="I368" s="418"/>
      <c r="J368" s="418"/>
      <c r="K368" s="418"/>
      <c r="L368" s="418"/>
      <c r="M368" s="146">
        <v>888</v>
      </c>
      <c r="N368" s="59">
        <f>Computation!N369</f>
        <v>0</v>
      </c>
    </row>
    <row r="369" spans="1:14" s="195" customFormat="1" x14ac:dyDescent="0.25">
      <c r="A369" s="4"/>
      <c r="B369" s="418" t="s">
        <v>1172</v>
      </c>
      <c r="C369" s="418"/>
      <c r="D369" s="418"/>
      <c r="E369" s="418"/>
      <c r="F369" s="418"/>
      <c r="G369" s="418"/>
      <c r="H369" s="418"/>
      <c r="I369" s="418"/>
      <c r="J369" s="418"/>
      <c r="K369" s="418"/>
      <c r="L369" s="418"/>
      <c r="M369" s="146">
        <v>890</v>
      </c>
      <c r="N369" s="59">
        <f>Computation!N370</f>
        <v>0</v>
      </c>
    </row>
    <row r="370" spans="1:14" s="195" customFormat="1" x14ac:dyDescent="0.25">
      <c r="A370" s="4"/>
      <c r="B370" s="418" t="s">
        <v>180</v>
      </c>
      <c r="C370" s="418"/>
      <c r="D370" s="418"/>
      <c r="E370" s="418"/>
      <c r="F370" s="418"/>
      <c r="G370" s="418"/>
      <c r="H370" s="418"/>
      <c r="I370" s="418"/>
      <c r="J370" s="418"/>
      <c r="K370" s="418"/>
      <c r="L370" s="418"/>
      <c r="M370" s="146">
        <v>892</v>
      </c>
      <c r="N370" s="59">
        <f>Computation!N371</f>
        <v>0</v>
      </c>
    </row>
    <row r="371" spans="1:14" s="195" customFormat="1" x14ac:dyDescent="0.25">
      <c r="A371" s="4"/>
      <c r="B371" s="419" t="s">
        <v>198</v>
      </c>
      <c r="C371" s="419"/>
      <c r="D371" s="419"/>
      <c r="E371" s="419"/>
      <c r="F371" s="419"/>
      <c r="G371" s="419"/>
      <c r="H371" s="419"/>
      <c r="I371" s="419"/>
      <c r="J371" s="419"/>
      <c r="K371" s="419"/>
      <c r="L371" s="419"/>
      <c r="M371" s="419"/>
      <c r="N371" s="419"/>
    </row>
    <row r="372" spans="1:14" s="195" customFormat="1" x14ac:dyDescent="0.25">
      <c r="A372" s="4"/>
      <c r="B372" s="553">
        <f>Computation!B373</f>
        <v>2014</v>
      </c>
      <c r="C372" s="418" t="s">
        <v>872</v>
      </c>
      <c r="D372" s="418"/>
      <c r="E372" s="418"/>
      <c r="F372" s="418"/>
      <c r="G372" s="418"/>
      <c r="H372" s="418"/>
      <c r="I372" s="418"/>
      <c r="J372" s="418"/>
      <c r="K372" s="418"/>
      <c r="L372" s="418"/>
      <c r="M372" s="146">
        <v>930</v>
      </c>
      <c r="N372" s="59">
        <f>Computation!N373</f>
        <v>0</v>
      </c>
    </row>
    <row r="373" spans="1:14" s="195" customFormat="1" x14ac:dyDescent="0.25">
      <c r="A373" s="4"/>
      <c r="B373" s="554"/>
      <c r="C373" s="418" t="s">
        <v>1</v>
      </c>
      <c r="D373" s="418"/>
      <c r="E373" s="418"/>
      <c r="F373" s="418"/>
      <c r="G373" s="418"/>
      <c r="H373" s="418"/>
      <c r="I373" s="418"/>
      <c r="J373" s="418"/>
      <c r="K373" s="418"/>
      <c r="L373" s="418"/>
      <c r="M373" s="146">
        <v>932</v>
      </c>
      <c r="N373" s="59">
        <f>Computation!N374</f>
        <v>0</v>
      </c>
    </row>
    <row r="374" spans="1:14" s="195" customFormat="1" x14ac:dyDescent="0.25">
      <c r="A374" s="4"/>
      <c r="B374" s="553">
        <f>Computation!B375</f>
        <v>2015</v>
      </c>
      <c r="C374" s="418" t="s">
        <v>872</v>
      </c>
      <c r="D374" s="418"/>
      <c r="E374" s="418"/>
      <c r="F374" s="418"/>
      <c r="G374" s="418"/>
      <c r="H374" s="418"/>
      <c r="I374" s="418"/>
      <c r="J374" s="418"/>
      <c r="K374" s="418"/>
      <c r="L374" s="418"/>
      <c r="M374" s="146">
        <v>934</v>
      </c>
      <c r="N374" s="59">
        <f>Computation!N375</f>
        <v>0</v>
      </c>
    </row>
    <row r="375" spans="1:14" s="195" customFormat="1" x14ac:dyDescent="0.25">
      <c r="A375" s="4"/>
      <c r="B375" s="554"/>
      <c r="C375" s="418" t="s">
        <v>1</v>
      </c>
      <c r="D375" s="418"/>
      <c r="E375" s="418"/>
      <c r="F375" s="418"/>
      <c r="G375" s="418"/>
      <c r="H375" s="418"/>
      <c r="I375" s="418"/>
      <c r="J375" s="418"/>
      <c r="K375" s="418"/>
      <c r="L375" s="418"/>
      <c r="M375" s="146">
        <v>936</v>
      </c>
      <c r="N375" s="59">
        <f>Computation!N376</f>
        <v>0</v>
      </c>
    </row>
    <row r="376" spans="1:14" s="195" customFormat="1" x14ac:dyDescent="0.25">
      <c r="A376" s="4"/>
      <c r="B376" s="553">
        <f>Computation!B377</f>
        <v>2016</v>
      </c>
      <c r="C376" s="418" t="s">
        <v>872</v>
      </c>
      <c r="D376" s="418"/>
      <c r="E376" s="418"/>
      <c r="F376" s="418"/>
      <c r="G376" s="418"/>
      <c r="H376" s="418"/>
      <c r="I376" s="418"/>
      <c r="J376" s="418"/>
      <c r="K376" s="418"/>
      <c r="L376" s="418"/>
      <c r="M376" s="146">
        <v>938</v>
      </c>
      <c r="N376" s="59">
        <f>Computation!N377</f>
        <v>0</v>
      </c>
    </row>
    <row r="377" spans="1:14" s="195" customFormat="1" x14ac:dyDescent="0.25">
      <c r="A377" s="4"/>
      <c r="B377" s="554"/>
      <c r="C377" s="418" t="s">
        <v>1</v>
      </c>
      <c r="D377" s="418"/>
      <c r="E377" s="418"/>
      <c r="F377" s="418"/>
      <c r="G377" s="418"/>
      <c r="H377" s="418"/>
      <c r="I377" s="418"/>
      <c r="J377" s="418"/>
      <c r="K377" s="418"/>
      <c r="L377" s="418"/>
      <c r="M377" s="146">
        <v>940</v>
      </c>
      <c r="N377" s="59">
        <f>Computation!N378</f>
        <v>0</v>
      </c>
    </row>
    <row r="378" spans="1:14" s="195" customFormat="1" x14ac:dyDescent="0.25">
      <c r="A378" s="4"/>
      <c r="B378" s="418" t="s">
        <v>200</v>
      </c>
      <c r="C378" s="418"/>
      <c r="D378" s="418"/>
      <c r="E378" s="418"/>
      <c r="F378" s="418"/>
      <c r="G378" s="418"/>
      <c r="H378" s="418"/>
      <c r="I378" s="418"/>
      <c r="J378" s="418"/>
      <c r="K378" s="418"/>
      <c r="L378" s="418"/>
      <c r="M378" s="146">
        <v>942</v>
      </c>
      <c r="N378" s="59">
        <f>Computation!N379</f>
        <v>0</v>
      </c>
    </row>
    <row r="379" spans="1:14" s="195" customFormat="1" x14ac:dyDescent="0.25">
      <c r="A379" s="4"/>
      <c r="B379" s="418" t="s">
        <v>199</v>
      </c>
      <c r="C379" s="418"/>
      <c r="D379" s="418"/>
      <c r="E379" s="418"/>
      <c r="F379" s="418"/>
      <c r="G379" s="418"/>
      <c r="H379" s="418"/>
      <c r="I379" s="418"/>
      <c r="J379" s="418"/>
      <c r="K379" s="418"/>
      <c r="L379" s="418"/>
      <c r="M379" s="146">
        <v>944</v>
      </c>
      <c r="N379" s="59">
        <f>Computation!N380</f>
        <v>0</v>
      </c>
    </row>
    <row r="380" spans="1:14" s="195" customFormat="1" x14ac:dyDescent="0.25">
      <c r="A380" s="4"/>
      <c r="B380" s="418" t="s">
        <v>871</v>
      </c>
      <c r="C380" s="418"/>
      <c r="D380" s="418"/>
      <c r="E380" s="418"/>
      <c r="F380" s="418"/>
      <c r="G380" s="418"/>
      <c r="H380" s="418"/>
      <c r="I380" s="418"/>
      <c r="J380" s="418"/>
      <c r="K380" s="418"/>
      <c r="L380" s="418"/>
      <c r="M380" s="146">
        <v>954</v>
      </c>
      <c r="N380" s="59">
        <f>Computation!N381</f>
        <v>0</v>
      </c>
    </row>
    <row r="381" spans="1:14" s="195" customFormat="1" x14ac:dyDescent="0.25">
      <c r="A381" s="4"/>
      <c r="B381" s="418" t="s">
        <v>890</v>
      </c>
      <c r="C381" s="418"/>
      <c r="D381" s="418"/>
      <c r="E381" s="418"/>
      <c r="F381" s="418"/>
      <c r="G381" s="418"/>
      <c r="H381" s="418"/>
      <c r="I381" s="418"/>
      <c r="J381" s="418"/>
      <c r="K381" s="418"/>
      <c r="L381" s="418"/>
      <c r="M381" s="146">
        <v>956</v>
      </c>
      <c r="N381" s="59">
        <f>Computation!N382</f>
        <v>0</v>
      </c>
    </row>
    <row r="382" spans="1:14" s="195" customFormat="1" x14ac:dyDescent="0.25">
      <c r="A382" s="4"/>
      <c r="B382" s="419" t="s">
        <v>330</v>
      </c>
      <c r="C382" s="419"/>
      <c r="D382" s="419"/>
      <c r="E382" s="419"/>
      <c r="F382" s="419"/>
      <c r="G382" s="419"/>
      <c r="H382" s="419"/>
      <c r="I382" s="419"/>
      <c r="J382" s="419"/>
      <c r="K382" s="419"/>
      <c r="L382" s="419"/>
      <c r="M382" s="419"/>
      <c r="N382" s="419"/>
    </row>
    <row r="383" spans="1:14" s="195" customFormat="1" x14ac:dyDescent="0.25">
      <c r="A383" s="4"/>
      <c r="B383" s="418" t="s">
        <v>317</v>
      </c>
      <c r="C383" s="418"/>
      <c r="D383" s="418"/>
      <c r="E383" s="418"/>
      <c r="F383" s="418"/>
      <c r="G383" s="418"/>
      <c r="H383" s="418"/>
      <c r="I383" s="418"/>
      <c r="J383" s="418"/>
      <c r="K383" s="418"/>
      <c r="L383" s="418"/>
      <c r="M383" s="418"/>
      <c r="N383" s="59">
        <f>Computation!N384</f>
        <v>0</v>
      </c>
    </row>
    <row r="384" spans="1:14" s="195" customFormat="1" x14ac:dyDescent="0.25">
      <c r="A384" s="4"/>
      <c r="B384" s="418" t="s">
        <v>318</v>
      </c>
      <c r="C384" s="418"/>
      <c r="D384" s="418"/>
      <c r="E384" s="418"/>
      <c r="F384" s="418"/>
      <c r="G384" s="418"/>
      <c r="H384" s="418"/>
      <c r="I384" s="418"/>
      <c r="J384" s="418"/>
      <c r="K384" s="418"/>
      <c r="L384" s="418"/>
      <c r="M384" s="418"/>
      <c r="N384" s="59">
        <f>Computation!N385</f>
        <v>0</v>
      </c>
    </row>
    <row r="385" spans="1:14" s="195" customFormat="1" x14ac:dyDescent="0.25">
      <c r="A385" s="4"/>
      <c r="B385" s="418" t="s">
        <v>319</v>
      </c>
      <c r="C385" s="418"/>
      <c r="D385" s="418"/>
      <c r="E385" s="418"/>
      <c r="F385" s="418"/>
      <c r="G385" s="418"/>
      <c r="H385" s="418"/>
      <c r="I385" s="418"/>
      <c r="J385" s="418"/>
      <c r="K385" s="418"/>
      <c r="L385" s="418"/>
      <c r="M385" s="418"/>
      <c r="N385" s="59">
        <f>Computation!N386</f>
        <v>0</v>
      </c>
    </row>
    <row r="386" spans="1:14" s="195" customFormat="1" x14ac:dyDescent="0.25">
      <c r="A386" s="4"/>
      <c r="B386" s="418" t="s">
        <v>320</v>
      </c>
      <c r="C386" s="418"/>
      <c r="D386" s="418"/>
      <c r="E386" s="418"/>
      <c r="F386" s="418"/>
      <c r="G386" s="418"/>
      <c r="H386" s="418"/>
      <c r="I386" s="418"/>
      <c r="J386" s="418"/>
      <c r="K386" s="418"/>
      <c r="L386" s="418"/>
      <c r="M386" s="418"/>
      <c r="N386" s="59">
        <f>Computation!N387</f>
        <v>0</v>
      </c>
    </row>
    <row r="387" spans="1:14" s="195" customFormat="1" x14ac:dyDescent="0.25">
      <c r="A387" s="4"/>
      <c r="B387" s="418" t="s">
        <v>321</v>
      </c>
      <c r="C387" s="418"/>
      <c r="D387" s="418"/>
      <c r="E387" s="418"/>
      <c r="F387" s="418"/>
      <c r="G387" s="418"/>
      <c r="H387" s="418"/>
      <c r="I387" s="418"/>
      <c r="J387" s="418"/>
      <c r="K387" s="418"/>
      <c r="L387" s="418"/>
      <c r="M387" s="418"/>
      <c r="N387" s="59">
        <f>Computation!N388</f>
        <v>0</v>
      </c>
    </row>
    <row r="388" spans="1:14" s="195" customFormat="1" x14ac:dyDescent="0.25">
      <c r="A388" s="4"/>
      <c r="B388" s="418" t="s">
        <v>322</v>
      </c>
      <c r="C388" s="418"/>
      <c r="D388" s="418"/>
      <c r="E388" s="418"/>
      <c r="F388" s="418"/>
      <c r="G388" s="418"/>
      <c r="H388" s="418"/>
      <c r="I388" s="418"/>
      <c r="J388" s="418"/>
      <c r="K388" s="418"/>
      <c r="L388" s="418"/>
      <c r="M388" s="418"/>
      <c r="N388" s="59">
        <f>Computation!N389</f>
        <v>0</v>
      </c>
    </row>
    <row r="389" spans="1:14" s="195" customFormat="1" x14ac:dyDescent="0.25">
      <c r="A389" s="4"/>
      <c r="B389" s="418" t="s">
        <v>323</v>
      </c>
      <c r="C389" s="418"/>
      <c r="D389" s="418"/>
      <c r="E389" s="418"/>
      <c r="F389" s="418"/>
      <c r="G389" s="418"/>
      <c r="H389" s="418"/>
      <c r="I389" s="418"/>
      <c r="J389" s="418"/>
      <c r="K389" s="418"/>
      <c r="L389" s="418"/>
      <c r="M389" s="418"/>
      <c r="N389" s="185">
        <f>Computation!N390</f>
        <v>0</v>
      </c>
    </row>
    <row r="390" spans="1:14" s="195" customFormat="1" x14ac:dyDescent="0.25">
      <c r="A390" s="4"/>
      <c r="B390" s="418" t="s">
        <v>324</v>
      </c>
      <c r="C390" s="418"/>
      <c r="D390" s="418"/>
      <c r="E390" s="418"/>
      <c r="F390" s="418"/>
      <c r="G390" s="418"/>
      <c r="H390" s="418"/>
      <c r="I390" s="418"/>
      <c r="J390" s="418"/>
      <c r="K390" s="418"/>
      <c r="L390" s="418"/>
      <c r="M390" s="418"/>
      <c r="N390" s="59">
        <f>Computation!N391</f>
        <v>0</v>
      </c>
    </row>
    <row r="391" spans="1:14" s="195" customFormat="1" x14ac:dyDescent="0.25">
      <c r="A391" s="4"/>
      <c r="B391" s="418" t="s">
        <v>325</v>
      </c>
      <c r="C391" s="418"/>
      <c r="D391" s="418"/>
      <c r="E391" s="418"/>
      <c r="F391" s="418"/>
      <c r="G391" s="418"/>
      <c r="H391" s="418"/>
      <c r="I391" s="418"/>
      <c r="J391" s="418"/>
      <c r="K391" s="418"/>
      <c r="L391" s="418"/>
      <c r="M391" s="145">
        <v>960</v>
      </c>
      <c r="N391" s="59">
        <f>Computation!N392</f>
        <v>0</v>
      </c>
    </row>
    <row r="392" spans="1:14" s="195" customFormat="1" x14ac:dyDescent="0.25">
      <c r="A392" s="4"/>
      <c r="B392" s="418" t="s">
        <v>326</v>
      </c>
      <c r="C392" s="418"/>
      <c r="D392" s="418"/>
      <c r="E392" s="418"/>
      <c r="F392" s="418"/>
      <c r="G392" s="418"/>
      <c r="H392" s="418"/>
      <c r="I392" s="418"/>
      <c r="J392" s="418"/>
      <c r="K392" s="418"/>
      <c r="L392" s="418"/>
      <c r="M392" s="145">
        <v>962</v>
      </c>
      <c r="N392" s="59">
        <f>Computation!N393</f>
        <v>0</v>
      </c>
    </row>
    <row r="393" spans="1:14" s="195" customFormat="1" x14ac:dyDescent="0.25">
      <c r="A393" s="4"/>
      <c r="B393" s="418" t="s">
        <v>327</v>
      </c>
      <c r="C393" s="418"/>
      <c r="D393" s="418"/>
      <c r="E393" s="418"/>
      <c r="F393" s="418"/>
      <c r="G393" s="418"/>
      <c r="H393" s="418"/>
      <c r="I393" s="418"/>
      <c r="J393" s="418"/>
      <c r="K393" s="418"/>
      <c r="L393" s="418"/>
      <c r="M393" s="145">
        <v>964</v>
      </c>
      <c r="N393" s="59">
        <f>Computation!N394</f>
        <v>0</v>
      </c>
    </row>
    <row r="394" spans="1:14" s="195" customFormat="1" x14ac:dyDescent="0.25">
      <c r="A394" s="4"/>
      <c r="B394" s="419" t="s">
        <v>328</v>
      </c>
      <c r="C394" s="419"/>
      <c r="D394" s="419"/>
      <c r="E394" s="419"/>
      <c r="F394" s="419"/>
      <c r="G394" s="419"/>
      <c r="H394" s="419"/>
      <c r="I394" s="419"/>
      <c r="J394" s="419"/>
      <c r="K394" s="419"/>
      <c r="L394" s="419"/>
      <c r="M394" s="419"/>
      <c r="N394" s="419"/>
    </row>
    <row r="395" spans="1:14" s="195" customFormat="1" x14ac:dyDescent="0.25">
      <c r="A395" s="4"/>
      <c r="B395" s="418" t="s">
        <v>317</v>
      </c>
      <c r="C395" s="418"/>
      <c r="D395" s="418"/>
      <c r="E395" s="418"/>
      <c r="F395" s="418"/>
      <c r="G395" s="418"/>
      <c r="H395" s="418"/>
      <c r="I395" s="418"/>
      <c r="J395" s="418"/>
      <c r="K395" s="418"/>
      <c r="L395" s="418"/>
      <c r="M395" s="418"/>
      <c r="N395" s="59">
        <f>Computation!N396</f>
        <v>0</v>
      </c>
    </row>
    <row r="396" spans="1:14" s="195" customFormat="1" x14ac:dyDescent="0.25">
      <c r="A396" s="4"/>
      <c r="B396" s="418" t="s">
        <v>318</v>
      </c>
      <c r="C396" s="418"/>
      <c r="D396" s="418"/>
      <c r="E396" s="418"/>
      <c r="F396" s="418"/>
      <c r="G396" s="418"/>
      <c r="H396" s="418"/>
      <c r="I396" s="418"/>
      <c r="J396" s="418"/>
      <c r="K396" s="418"/>
      <c r="L396" s="418"/>
      <c r="M396" s="418"/>
      <c r="N396" s="59">
        <f>Computation!N397</f>
        <v>0</v>
      </c>
    </row>
    <row r="397" spans="1:14" s="195" customFormat="1" x14ac:dyDescent="0.25">
      <c r="A397" s="4"/>
      <c r="B397" s="418" t="s">
        <v>319</v>
      </c>
      <c r="C397" s="418"/>
      <c r="D397" s="418"/>
      <c r="E397" s="418"/>
      <c r="F397" s="418"/>
      <c r="G397" s="418"/>
      <c r="H397" s="418"/>
      <c r="I397" s="418"/>
      <c r="J397" s="418"/>
      <c r="K397" s="418"/>
      <c r="L397" s="418"/>
      <c r="M397" s="418"/>
      <c r="N397" s="59">
        <f>Computation!N398</f>
        <v>0</v>
      </c>
    </row>
    <row r="398" spans="1:14" s="195" customFormat="1" x14ac:dyDescent="0.25">
      <c r="A398" s="7"/>
      <c r="B398" s="418" t="s">
        <v>320</v>
      </c>
      <c r="C398" s="418"/>
      <c r="D398" s="418"/>
      <c r="E398" s="418"/>
      <c r="F398" s="418"/>
      <c r="G398" s="418"/>
      <c r="H398" s="418"/>
      <c r="I398" s="418"/>
      <c r="J398" s="418"/>
      <c r="K398" s="418"/>
      <c r="L398" s="418"/>
      <c r="M398" s="418"/>
      <c r="N398" s="59">
        <f>Computation!N399</f>
        <v>0</v>
      </c>
    </row>
    <row r="399" spans="1:14" s="195" customFormat="1" x14ac:dyDescent="0.25">
      <c r="A399" s="4"/>
      <c r="B399" s="418" t="s">
        <v>321</v>
      </c>
      <c r="C399" s="418"/>
      <c r="D399" s="418"/>
      <c r="E399" s="418"/>
      <c r="F399" s="418"/>
      <c r="G399" s="418"/>
      <c r="H399" s="418"/>
      <c r="I399" s="418"/>
      <c r="J399" s="418"/>
      <c r="K399" s="418"/>
      <c r="L399" s="418"/>
      <c r="M399" s="418"/>
      <c r="N399" s="59">
        <f>Computation!N400</f>
        <v>0</v>
      </c>
    </row>
    <row r="400" spans="1:14" s="195" customFormat="1" x14ac:dyDescent="0.25">
      <c r="A400" s="4"/>
      <c r="B400" s="418" t="s">
        <v>322</v>
      </c>
      <c r="C400" s="418"/>
      <c r="D400" s="418"/>
      <c r="E400" s="418"/>
      <c r="F400" s="418"/>
      <c r="G400" s="418"/>
      <c r="H400" s="418"/>
      <c r="I400" s="418"/>
      <c r="J400" s="418"/>
      <c r="K400" s="418"/>
      <c r="L400" s="418"/>
      <c r="M400" s="418"/>
      <c r="N400" s="59">
        <f>Computation!N401</f>
        <v>0</v>
      </c>
    </row>
    <row r="401" spans="1:14" s="195" customFormat="1" x14ac:dyDescent="0.25">
      <c r="A401" s="4"/>
      <c r="B401" s="418" t="s">
        <v>329</v>
      </c>
      <c r="C401" s="418"/>
      <c r="D401" s="418"/>
      <c r="E401" s="418"/>
      <c r="F401" s="418"/>
      <c r="G401" s="418"/>
      <c r="H401" s="418"/>
      <c r="I401" s="418"/>
      <c r="J401" s="418"/>
      <c r="K401" s="418"/>
      <c r="L401" s="418"/>
      <c r="M401" s="418"/>
      <c r="N401" s="59">
        <f>Computation!N402</f>
        <v>0</v>
      </c>
    </row>
    <row r="402" spans="1:14" s="195" customFormat="1" x14ac:dyDescent="0.25">
      <c r="A402" s="4"/>
      <c r="B402" s="418" t="s">
        <v>324</v>
      </c>
      <c r="C402" s="418"/>
      <c r="D402" s="418"/>
      <c r="E402" s="418"/>
      <c r="F402" s="418"/>
      <c r="G402" s="418"/>
      <c r="H402" s="418"/>
      <c r="I402" s="418"/>
      <c r="J402" s="418"/>
      <c r="K402" s="418"/>
      <c r="L402" s="418"/>
      <c r="M402" s="418"/>
      <c r="N402" s="59">
        <f>Computation!N403</f>
        <v>0</v>
      </c>
    </row>
    <row r="403" spans="1:14" s="195" customFormat="1" x14ac:dyDescent="0.25">
      <c r="A403" s="4"/>
      <c r="B403" s="418" t="s">
        <v>325</v>
      </c>
      <c r="C403" s="418"/>
      <c r="D403" s="418"/>
      <c r="E403" s="418"/>
      <c r="F403" s="418"/>
      <c r="G403" s="418"/>
      <c r="H403" s="418"/>
      <c r="I403" s="418"/>
      <c r="J403" s="418"/>
      <c r="K403" s="418"/>
      <c r="L403" s="418"/>
      <c r="M403" s="145">
        <v>970</v>
      </c>
      <c r="N403" s="59">
        <f>Computation!N404</f>
        <v>0</v>
      </c>
    </row>
    <row r="404" spans="1:14" s="195" customFormat="1" x14ac:dyDescent="0.25">
      <c r="A404" s="4"/>
      <c r="B404" s="418" t="s">
        <v>326</v>
      </c>
      <c r="C404" s="418"/>
      <c r="D404" s="418"/>
      <c r="E404" s="418"/>
      <c r="F404" s="418"/>
      <c r="G404" s="418"/>
      <c r="H404" s="418"/>
      <c r="I404" s="418"/>
      <c r="J404" s="418"/>
      <c r="K404" s="418"/>
      <c r="L404" s="418"/>
      <c r="M404" s="145">
        <v>972</v>
      </c>
      <c r="N404" s="59">
        <f>Computation!N405</f>
        <v>0</v>
      </c>
    </row>
    <row r="405" spans="1:14" s="195" customFormat="1" x14ac:dyDescent="0.25">
      <c r="A405" s="4"/>
      <c r="B405" s="418" t="s">
        <v>327</v>
      </c>
      <c r="C405" s="418"/>
      <c r="D405" s="418"/>
      <c r="E405" s="418"/>
      <c r="F405" s="418"/>
      <c r="G405" s="418"/>
      <c r="H405" s="418"/>
      <c r="I405" s="418"/>
      <c r="J405" s="418"/>
      <c r="K405" s="418"/>
      <c r="L405" s="418"/>
      <c r="M405" s="145">
        <v>974</v>
      </c>
      <c r="N405" s="59">
        <f>Computation!N406</f>
        <v>0</v>
      </c>
    </row>
    <row r="406" spans="1:14" s="195" customFormat="1" x14ac:dyDescent="0.25">
      <c r="A406" s="4"/>
      <c r="B406" s="419" t="s">
        <v>131</v>
      </c>
      <c r="C406" s="419"/>
      <c r="D406" s="419"/>
      <c r="E406" s="419"/>
      <c r="F406" s="419"/>
      <c r="G406" s="419"/>
      <c r="H406" s="419"/>
      <c r="I406" s="419"/>
      <c r="J406" s="419"/>
      <c r="K406" s="419"/>
      <c r="L406" s="419"/>
      <c r="M406" s="419"/>
      <c r="N406" s="419"/>
    </row>
    <row r="407" spans="1:14" s="195" customFormat="1" x14ac:dyDescent="0.25">
      <c r="A407" s="4"/>
      <c r="B407" s="419" t="s">
        <v>132</v>
      </c>
      <c r="C407" s="419"/>
      <c r="D407" s="419"/>
      <c r="E407" s="409"/>
      <c r="F407" s="409"/>
      <c r="G407" s="409"/>
      <c r="H407" s="409"/>
      <c r="I407" s="409"/>
      <c r="J407" s="409"/>
      <c r="K407" s="409"/>
      <c r="L407" s="409"/>
      <c r="M407" s="409"/>
      <c r="N407" s="409"/>
    </row>
    <row r="408" spans="1:14" s="195" customFormat="1" ht="45" x14ac:dyDescent="0.25">
      <c r="A408" s="4"/>
      <c r="B408" s="174" t="s">
        <v>133</v>
      </c>
      <c r="C408" s="438" t="s">
        <v>134</v>
      </c>
      <c r="D408" s="438"/>
      <c r="E408" s="438" t="s">
        <v>874</v>
      </c>
      <c r="F408" s="438"/>
      <c r="G408" s="438" t="s">
        <v>875</v>
      </c>
      <c r="H408" s="438"/>
      <c r="I408" s="175" t="s">
        <v>135</v>
      </c>
      <c r="J408" s="438" t="s">
        <v>136</v>
      </c>
      <c r="K408" s="438"/>
      <c r="L408" s="438" t="s">
        <v>137</v>
      </c>
      <c r="M408" s="438"/>
      <c r="N408" s="99" t="s">
        <v>876</v>
      </c>
    </row>
    <row r="409" spans="1:14" s="195" customFormat="1" x14ac:dyDescent="0.25">
      <c r="A409" s="4"/>
      <c r="B409" s="149" t="s">
        <v>138</v>
      </c>
      <c r="C409" s="547">
        <f>Computation!C410</f>
        <v>0</v>
      </c>
      <c r="D409" s="547"/>
      <c r="E409" s="548">
        <f>Computation!C410</f>
        <v>0</v>
      </c>
      <c r="F409" s="548"/>
      <c r="G409" s="548">
        <f>Computation!G410</f>
        <v>0</v>
      </c>
      <c r="H409" s="548"/>
      <c r="I409" s="59">
        <f>Computation!I410</f>
        <v>0</v>
      </c>
      <c r="J409" s="548">
        <f>Computation!J410</f>
        <v>0</v>
      </c>
      <c r="K409" s="548"/>
      <c r="L409" s="548">
        <f>Computation!L410</f>
        <v>0</v>
      </c>
      <c r="M409" s="548"/>
      <c r="N409" s="59">
        <f>Computation!N410</f>
        <v>0</v>
      </c>
    </row>
    <row r="410" spans="1:14" s="195" customFormat="1" x14ac:dyDescent="0.25">
      <c r="A410" s="4"/>
      <c r="B410" s="149" t="s">
        <v>139</v>
      </c>
      <c r="C410" s="547">
        <f>Computation!C411</f>
        <v>0</v>
      </c>
      <c r="D410" s="547"/>
      <c r="E410" s="548">
        <f>Computation!C411</f>
        <v>0</v>
      </c>
      <c r="F410" s="548"/>
      <c r="G410" s="548">
        <f>Computation!G411</f>
        <v>0</v>
      </c>
      <c r="H410" s="548"/>
      <c r="I410" s="59">
        <f>Computation!I411</f>
        <v>0</v>
      </c>
      <c r="J410" s="548">
        <f>Computation!J411</f>
        <v>0</v>
      </c>
      <c r="K410" s="548"/>
      <c r="L410" s="548">
        <f>Computation!L411</f>
        <v>0</v>
      </c>
      <c r="M410" s="548"/>
      <c r="N410" s="59">
        <f>Computation!N411</f>
        <v>0</v>
      </c>
    </row>
    <row r="411" spans="1:14" s="195" customFormat="1" x14ac:dyDescent="0.25">
      <c r="A411" s="4"/>
      <c r="B411" s="149" t="s">
        <v>140</v>
      </c>
      <c r="C411" s="547">
        <f>Computation!C412</f>
        <v>0</v>
      </c>
      <c r="D411" s="547"/>
      <c r="E411" s="548">
        <f>Computation!C412</f>
        <v>0</v>
      </c>
      <c r="F411" s="548"/>
      <c r="G411" s="548">
        <f>Computation!G412</f>
        <v>0</v>
      </c>
      <c r="H411" s="548"/>
      <c r="I411" s="59">
        <f>Computation!I412</f>
        <v>0</v>
      </c>
      <c r="J411" s="548">
        <f>Computation!J412</f>
        <v>0</v>
      </c>
      <c r="K411" s="548"/>
      <c r="L411" s="548">
        <f>Computation!L412</f>
        <v>0</v>
      </c>
      <c r="M411" s="548"/>
      <c r="N411" s="59">
        <f>Computation!N412</f>
        <v>0</v>
      </c>
    </row>
    <row r="412" spans="1:14" s="195" customFormat="1" x14ac:dyDescent="0.25">
      <c r="A412" s="4"/>
      <c r="B412" s="149" t="s">
        <v>141</v>
      </c>
      <c r="C412" s="547">
        <f>Computation!C413</f>
        <v>0</v>
      </c>
      <c r="D412" s="547"/>
      <c r="E412" s="548">
        <f>Computation!C413</f>
        <v>0</v>
      </c>
      <c r="F412" s="548"/>
      <c r="G412" s="548">
        <f>Computation!G413</f>
        <v>0</v>
      </c>
      <c r="H412" s="548"/>
      <c r="I412" s="59">
        <f>Computation!I413</f>
        <v>0</v>
      </c>
      <c r="J412" s="548">
        <f>Computation!J413</f>
        <v>0</v>
      </c>
      <c r="K412" s="548"/>
      <c r="L412" s="548">
        <f>Computation!L413</f>
        <v>0</v>
      </c>
      <c r="M412" s="548"/>
      <c r="N412" s="59">
        <f>Computation!N413</f>
        <v>0</v>
      </c>
    </row>
    <row r="413" spans="1:14" s="195" customFormat="1" x14ac:dyDescent="0.25">
      <c r="A413" s="4"/>
      <c r="B413" s="149" t="s">
        <v>142</v>
      </c>
      <c r="C413" s="547">
        <f>Computation!C414</f>
        <v>0</v>
      </c>
      <c r="D413" s="547"/>
      <c r="E413" s="548">
        <f>Computation!C414</f>
        <v>0</v>
      </c>
      <c r="F413" s="548"/>
      <c r="G413" s="548">
        <f>Computation!G414</f>
        <v>0</v>
      </c>
      <c r="H413" s="548"/>
      <c r="I413" s="59">
        <f>Computation!I414</f>
        <v>0</v>
      </c>
      <c r="J413" s="548">
        <f>Computation!J414</f>
        <v>0</v>
      </c>
      <c r="K413" s="548"/>
      <c r="L413" s="548">
        <f>Computation!L414</f>
        <v>0</v>
      </c>
      <c r="M413" s="548"/>
      <c r="N413" s="59">
        <f>Computation!N414</f>
        <v>0</v>
      </c>
    </row>
    <row r="414" spans="1:14" s="195" customFormat="1" x14ac:dyDescent="0.25">
      <c r="A414" s="4"/>
      <c r="B414" s="139" t="s">
        <v>69</v>
      </c>
      <c r="C414" s="547">
        <f>Computation!C415</f>
        <v>0</v>
      </c>
      <c r="D414" s="547"/>
      <c r="E414" s="548">
        <f>Computation!C415</f>
        <v>0</v>
      </c>
      <c r="F414" s="548"/>
      <c r="G414" s="548">
        <f>Computation!G415</f>
        <v>0</v>
      </c>
      <c r="H414" s="548"/>
      <c r="I414" s="59">
        <f>Computation!I415</f>
        <v>0</v>
      </c>
      <c r="J414" s="548">
        <f>Computation!J415</f>
        <v>0</v>
      </c>
      <c r="K414" s="548"/>
      <c r="L414" s="548">
        <f>Computation!L415</f>
        <v>0</v>
      </c>
      <c r="M414" s="548"/>
      <c r="N414" s="59">
        <f>Computation!N415</f>
        <v>0</v>
      </c>
    </row>
    <row r="415" spans="1:14" s="195" customFormat="1" x14ac:dyDescent="0.25">
      <c r="A415" s="4"/>
      <c r="B415" s="546" t="s">
        <v>299</v>
      </c>
      <c r="C415" s="546"/>
      <c r="D415" s="546"/>
      <c r="E415" s="546"/>
      <c r="F415" s="546"/>
      <c r="G415" s="546"/>
      <c r="H415" s="546"/>
      <c r="I415" s="546"/>
      <c r="J415" s="546"/>
      <c r="K415" s="546"/>
      <c r="L415" s="546"/>
      <c r="M415" s="546"/>
      <c r="N415" s="546"/>
    </row>
    <row r="416" spans="1:14" s="195" customFormat="1" x14ac:dyDescent="0.25">
      <c r="A416" s="4"/>
      <c r="B416" s="418" t="s">
        <v>300</v>
      </c>
      <c r="C416" s="418"/>
      <c r="D416" s="418"/>
      <c r="E416" s="418"/>
      <c r="F416" s="418"/>
      <c r="G416" s="418"/>
      <c r="H416" s="418"/>
      <c r="I416" s="418"/>
      <c r="J416" s="418"/>
      <c r="K416" s="418"/>
      <c r="L416" s="418"/>
      <c r="M416" s="146">
        <v>975</v>
      </c>
      <c r="N416" s="59">
        <f>Computation!N417</f>
        <v>0</v>
      </c>
    </row>
    <row r="417" spans="1:14" s="195" customFormat="1" x14ac:dyDescent="0.25">
      <c r="A417" s="4"/>
      <c r="B417" s="418" t="s">
        <v>1108</v>
      </c>
      <c r="C417" s="418"/>
      <c r="D417" s="418"/>
      <c r="E417" s="418"/>
      <c r="F417" s="418"/>
      <c r="G417" s="418"/>
      <c r="H417" s="418"/>
      <c r="I417" s="418"/>
      <c r="J417" s="418"/>
      <c r="K417" s="418"/>
      <c r="L417" s="418"/>
      <c r="M417" s="146">
        <v>976</v>
      </c>
      <c r="N417" s="59">
        <f>Computation!N418</f>
        <v>0</v>
      </c>
    </row>
    <row r="418" spans="1:14" s="195" customFormat="1" x14ac:dyDescent="0.25">
      <c r="A418" s="4"/>
      <c r="B418" s="418" t="s">
        <v>1107</v>
      </c>
      <c r="C418" s="418"/>
      <c r="D418" s="418"/>
      <c r="E418" s="418"/>
      <c r="F418" s="418"/>
      <c r="G418" s="418"/>
      <c r="H418" s="418"/>
      <c r="I418" s="418"/>
      <c r="J418" s="418"/>
      <c r="K418" s="418"/>
      <c r="L418" s="418"/>
      <c r="M418" s="146">
        <v>977</v>
      </c>
      <c r="N418" s="59">
        <f>Computation!N419</f>
        <v>0</v>
      </c>
    </row>
    <row r="419" spans="1:14" s="195" customFormat="1" x14ac:dyDescent="0.25">
      <c r="A419" s="4"/>
      <c r="B419" s="418" t="s">
        <v>1106</v>
      </c>
      <c r="C419" s="418"/>
      <c r="D419" s="418"/>
      <c r="E419" s="418"/>
      <c r="F419" s="418"/>
      <c r="G419" s="418"/>
      <c r="H419" s="418"/>
      <c r="I419" s="418"/>
      <c r="J419" s="418"/>
      <c r="K419" s="418"/>
      <c r="L419" s="418"/>
      <c r="M419" s="146">
        <v>978</v>
      </c>
      <c r="N419" s="59">
        <f>Computation!N420</f>
        <v>0</v>
      </c>
    </row>
    <row r="420" spans="1:14" s="195" customFormat="1" x14ac:dyDescent="0.25">
      <c r="A420" s="4"/>
      <c r="B420" s="418" t="s">
        <v>1173</v>
      </c>
      <c r="C420" s="418"/>
      <c r="D420" s="418"/>
      <c r="E420" s="418"/>
      <c r="F420" s="418"/>
      <c r="G420" s="418"/>
      <c r="H420" s="418"/>
      <c r="I420" s="418"/>
      <c r="J420" s="418"/>
      <c r="K420" s="418"/>
      <c r="L420" s="418"/>
      <c r="M420" s="146">
        <v>979</v>
      </c>
      <c r="N420" s="59">
        <f>Computation!N421</f>
        <v>0</v>
      </c>
    </row>
    <row r="421" spans="1:14" s="195" customFormat="1" x14ac:dyDescent="0.25">
      <c r="A421" s="4"/>
      <c r="B421" s="418" t="s">
        <v>1104</v>
      </c>
      <c r="C421" s="418"/>
      <c r="D421" s="418"/>
      <c r="E421" s="418"/>
      <c r="F421" s="418"/>
      <c r="G421" s="418"/>
      <c r="H421" s="418"/>
      <c r="I421" s="418"/>
      <c r="J421" s="418"/>
      <c r="K421" s="418"/>
      <c r="L421" s="418"/>
      <c r="M421" s="146">
        <v>980</v>
      </c>
      <c r="N421" s="59">
        <f>Computation!N422</f>
        <v>0</v>
      </c>
    </row>
    <row r="422" spans="1:14" s="195" customFormat="1" x14ac:dyDescent="0.25">
      <c r="A422" s="4"/>
      <c r="B422" s="418" t="s">
        <v>1174</v>
      </c>
      <c r="C422" s="418"/>
      <c r="D422" s="418"/>
      <c r="E422" s="418"/>
      <c r="F422" s="418"/>
      <c r="G422" s="418"/>
      <c r="H422" s="418"/>
      <c r="I422" s="418"/>
      <c r="J422" s="418"/>
      <c r="K422" s="418"/>
      <c r="L422" s="418"/>
      <c r="M422" s="146">
        <v>981</v>
      </c>
      <c r="N422" s="59">
        <f>Computation!N423</f>
        <v>0</v>
      </c>
    </row>
    <row r="423" spans="1:14" s="195" customFormat="1" x14ac:dyDescent="0.25">
      <c r="A423" s="4"/>
      <c r="B423" s="418" t="s">
        <v>1175</v>
      </c>
      <c r="C423" s="418"/>
      <c r="D423" s="418"/>
      <c r="E423" s="418"/>
      <c r="F423" s="418"/>
      <c r="G423" s="418"/>
      <c r="H423" s="418"/>
      <c r="I423" s="418"/>
      <c r="J423" s="418"/>
      <c r="K423" s="418"/>
      <c r="L423" s="418"/>
      <c r="M423" s="146">
        <v>982</v>
      </c>
      <c r="N423" s="59">
        <f>Computation!N424</f>
        <v>0</v>
      </c>
    </row>
    <row r="424" spans="1:14" s="195" customFormat="1" x14ac:dyDescent="0.25">
      <c r="A424" s="4"/>
      <c r="B424" s="418" t="str">
        <f>Computation!B425:L425</f>
        <v>Gross Income Subject to Consolidation Tax</v>
      </c>
      <c r="C424" s="418"/>
      <c r="D424" s="418"/>
      <c r="E424" s="418"/>
      <c r="F424" s="418"/>
      <c r="G424" s="418"/>
      <c r="H424" s="418"/>
      <c r="I424" s="418"/>
      <c r="J424" s="418"/>
      <c r="K424" s="418"/>
      <c r="L424" s="418"/>
      <c r="M424" s="146">
        <v>983</v>
      </c>
      <c r="N424" s="59">
        <f>Computation!N425</f>
        <v>0</v>
      </c>
    </row>
    <row r="425" spans="1:14" s="195" customFormat="1" x14ac:dyDescent="0.25">
      <c r="A425" s="4"/>
      <c r="B425" s="550" t="s">
        <v>301</v>
      </c>
      <c r="C425" s="551"/>
      <c r="D425" s="551"/>
      <c r="E425" s="551"/>
      <c r="F425" s="551"/>
      <c r="G425" s="551"/>
      <c r="H425" s="551"/>
      <c r="I425" s="551"/>
      <c r="J425" s="551"/>
      <c r="K425" s="551"/>
      <c r="L425" s="551"/>
      <c r="M425" s="551"/>
      <c r="N425" s="552"/>
    </row>
    <row r="426" spans="1:14" s="195" customFormat="1" x14ac:dyDescent="0.25">
      <c r="A426" s="4"/>
      <c r="B426" s="149" t="str">
        <f>Computation!B427</f>
        <v xml:space="preserve">Gross Income over </v>
      </c>
      <c r="C426" s="549"/>
      <c r="D426" s="549"/>
      <c r="E426" s="549"/>
      <c r="F426" s="549"/>
      <c r="G426" s="549"/>
      <c r="H426" s="549"/>
      <c r="I426" s="549"/>
      <c r="J426" s="549"/>
      <c r="K426" s="549"/>
      <c r="L426" s="549"/>
      <c r="M426" s="146">
        <v>984</v>
      </c>
      <c r="N426" s="59">
        <f>Computation!N427</f>
        <v>0</v>
      </c>
    </row>
    <row r="427" spans="1:14" s="195" customFormat="1" x14ac:dyDescent="0.25">
      <c r="A427" s="4"/>
      <c r="B427" s="418" t="s">
        <v>302</v>
      </c>
      <c r="C427" s="418"/>
      <c r="D427" s="418"/>
      <c r="E427" s="418"/>
      <c r="F427" s="418"/>
      <c r="G427" s="418"/>
      <c r="H427" s="418"/>
      <c r="I427" s="418"/>
      <c r="J427" s="418"/>
      <c r="K427" s="418"/>
      <c r="L427" s="418"/>
      <c r="M427" s="146">
        <v>985</v>
      </c>
      <c r="N427" s="59">
        <f>Computation!N428</f>
        <v>0</v>
      </c>
    </row>
    <row r="428" spans="1:14" s="195" customFormat="1" x14ac:dyDescent="0.25">
      <c r="A428" s="4"/>
      <c r="B428" s="418" t="s">
        <v>1101</v>
      </c>
      <c r="C428" s="418"/>
      <c r="D428" s="418"/>
      <c r="E428" s="418"/>
      <c r="F428" s="418"/>
      <c r="G428" s="418"/>
      <c r="H428" s="418"/>
      <c r="I428" s="418"/>
      <c r="J428" s="418"/>
      <c r="K428" s="418"/>
      <c r="L428" s="418"/>
      <c r="M428" s="146">
        <v>986</v>
      </c>
      <c r="N428" s="59">
        <f>Computation!N429</f>
        <v>0</v>
      </c>
    </row>
    <row r="429" spans="1:14" s="195" customFormat="1" x14ac:dyDescent="0.25">
      <c r="A429" s="4"/>
      <c r="B429" s="418" t="s">
        <v>303</v>
      </c>
      <c r="C429" s="418"/>
      <c r="D429" s="418"/>
      <c r="E429" s="418"/>
      <c r="F429" s="418"/>
      <c r="G429" s="418"/>
      <c r="H429" s="418"/>
      <c r="I429" s="418"/>
      <c r="J429" s="418"/>
      <c r="K429" s="418"/>
      <c r="L429" s="418"/>
      <c r="M429" s="146">
        <v>987</v>
      </c>
      <c r="N429" s="59">
        <f>Computation!N430</f>
        <v>0</v>
      </c>
    </row>
    <row r="430" spans="1:14" s="195" customFormat="1" x14ac:dyDescent="0.25">
      <c r="A430" s="4"/>
      <c r="B430" s="418" t="s">
        <v>304</v>
      </c>
      <c r="C430" s="418"/>
      <c r="D430" s="418"/>
      <c r="E430" s="418"/>
      <c r="F430" s="418"/>
      <c r="G430" s="418"/>
      <c r="H430" s="418"/>
      <c r="I430" s="418"/>
      <c r="J430" s="418"/>
      <c r="K430" s="418"/>
      <c r="L430" s="418"/>
      <c r="M430" s="146">
        <v>988</v>
      </c>
      <c r="N430" s="59">
        <f>Computation!N431</f>
        <v>0</v>
      </c>
    </row>
    <row r="431" spans="1:14" s="195" customFormat="1" x14ac:dyDescent="0.25">
      <c r="A431" s="4"/>
      <c r="B431" s="418" t="s">
        <v>305</v>
      </c>
      <c r="C431" s="418"/>
      <c r="D431" s="418"/>
      <c r="E431" s="418"/>
      <c r="F431" s="418"/>
      <c r="G431" s="418"/>
      <c r="H431" s="418"/>
      <c r="I431" s="418"/>
      <c r="J431" s="418"/>
      <c r="K431" s="418"/>
      <c r="L431" s="418"/>
      <c r="M431" s="146">
        <v>989</v>
      </c>
      <c r="N431" s="59">
        <f>Computation!N432</f>
        <v>0</v>
      </c>
    </row>
    <row r="432" spans="1:14" s="195" customFormat="1" x14ac:dyDescent="0.25">
      <c r="A432" s="4"/>
      <c r="B432" s="418" t="s">
        <v>306</v>
      </c>
      <c r="C432" s="418"/>
      <c r="D432" s="418"/>
      <c r="E432" s="418"/>
      <c r="F432" s="418"/>
      <c r="G432" s="418"/>
      <c r="H432" s="418"/>
      <c r="I432" s="418"/>
      <c r="J432" s="418"/>
      <c r="K432" s="418"/>
      <c r="L432" s="418"/>
      <c r="M432" s="146">
        <v>990</v>
      </c>
      <c r="N432" s="59">
        <f>Computation!N433</f>
        <v>0</v>
      </c>
    </row>
    <row r="433" spans="1:14" s="195" customFormat="1" x14ac:dyDescent="0.25">
      <c r="A433" s="4"/>
      <c r="B433" s="418" t="s">
        <v>307</v>
      </c>
      <c r="C433" s="418"/>
      <c r="D433" s="418"/>
      <c r="E433" s="418"/>
      <c r="F433" s="418"/>
      <c r="G433" s="418"/>
      <c r="H433" s="418"/>
      <c r="I433" s="418"/>
      <c r="J433" s="418"/>
      <c r="K433" s="418"/>
      <c r="L433" s="418"/>
      <c r="M433" s="146">
        <v>991</v>
      </c>
      <c r="N433" s="59">
        <f>Computation!N434</f>
        <v>0</v>
      </c>
    </row>
    <row r="434" spans="1:14" s="195" customFormat="1" x14ac:dyDescent="0.25">
      <c r="A434" s="4"/>
      <c r="B434" s="418" t="s">
        <v>5</v>
      </c>
      <c r="C434" s="418"/>
      <c r="D434" s="418"/>
      <c r="E434" s="418"/>
      <c r="F434" s="418"/>
      <c r="G434" s="418"/>
      <c r="H434" s="418"/>
      <c r="I434" s="418"/>
      <c r="J434" s="418"/>
      <c r="K434" s="418"/>
      <c r="L434" s="418"/>
      <c r="M434" s="146">
        <v>992</v>
      </c>
      <c r="N434" s="59">
        <f>Computation!N435</f>
        <v>0</v>
      </c>
    </row>
    <row r="435" spans="1:14" s="195" customFormat="1" x14ac:dyDescent="0.25">
      <c r="A435" s="4"/>
      <c r="B435" s="418" t="s">
        <v>908</v>
      </c>
      <c r="C435" s="418"/>
      <c r="D435" s="418"/>
      <c r="E435" s="418"/>
      <c r="F435" s="418"/>
      <c r="G435" s="418"/>
      <c r="H435" s="418"/>
      <c r="I435" s="418"/>
      <c r="J435" s="418"/>
      <c r="K435" s="418"/>
      <c r="L435" s="418"/>
      <c r="M435" s="146">
        <v>993</v>
      </c>
      <c r="N435" s="59">
        <f>Computation!N431</f>
        <v>0</v>
      </c>
    </row>
    <row r="436" spans="1:14" s="195" customFormat="1" x14ac:dyDescent="0.25">
      <c r="A436" s="4"/>
      <c r="B436" s="418" t="s">
        <v>308</v>
      </c>
      <c r="C436" s="418"/>
      <c r="D436" s="418"/>
      <c r="E436" s="418"/>
      <c r="F436" s="418"/>
      <c r="G436" s="418"/>
      <c r="H436" s="418"/>
      <c r="I436" s="418"/>
      <c r="J436" s="418"/>
      <c r="K436" s="418"/>
      <c r="L436" s="418"/>
      <c r="M436" s="146">
        <v>994</v>
      </c>
      <c r="N436" s="59">
        <f>Computation!N432</f>
        <v>0</v>
      </c>
    </row>
  </sheetData>
  <mergeCells count="540">
    <mergeCell ref="B26:F26"/>
    <mergeCell ref="G26:N26"/>
    <mergeCell ref="B14:K14"/>
    <mergeCell ref="L14:N14"/>
    <mergeCell ref="B15:K15"/>
    <mergeCell ref="L15:N15"/>
    <mergeCell ref="B16:K16"/>
    <mergeCell ref="L16:M16"/>
    <mergeCell ref="B23:K23"/>
    <mergeCell ref="L23:N23"/>
    <mergeCell ref="B24:N24"/>
    <mergeCell ref="B25:N25"/>
    <mergeCell ref="B48:L48"/>
    <mergeCell ref="B49:L49"/>
    <mergeCell ref="L36:M36"/>
    <mergeCell ref="C37:K37"/>
    <mergeCell ref="L37:M37"/>
    <mergeCell ref="B38:L38"/>
    <mergeCell ref="B39:N39"/>
    <mergeCell ref="B40:L40"/>
    <mergeCell ref="B47:E47"/>
    <mergeCell ref="B41:L41"/>
    <mergeCell ref="B42:L42"/>
    <mergeCell ref="B43:L43"/>
    <mergeCell ref="B44:L44"/>
    <mergeCell ref="B36:D36"/>
    <mergeCell ref="E36:F36"/>
    <mergeCell ref="G36:K36"/>
    <mergeCell ref="B45:L45"/>
    <mergeCell ref="B46:L46"/>
    <mergeCell ref="B70:L70"/>
    <mergeCell ref="B51:L51"/>
    <mergeCell ref="B52:L52"/>
    <mergeCell ref="B54:L54"/>
    <mergeCell ref="B55:L55"/>
    <mergeCell ref="B57:L57"/>
    <mergeCell ref="B53:H53"/>
    <mergeCell ref="B56:H56"/>
    <mergeCell ref="B50:L50"/>
    <mergeCell ref="E102:H102"/>
    <mergeCell ref="I102:J102"/>
    <mergeCell ref="K102:L102"/>
    <mergeCell ref="B87:L87"/>
    <mergeCell ref="B88:C88"/>
    <mergeCell ref="D88:N88"/>
    <mergeCell ref="B89:L89"/>
    <mergeCell ref="B79:L79"/>
    <mergeCell ref="B80:H80"/>
    <mergeCell ref="I80:N80"/>
    <mergeCell ref="B81:L81"/>
    <mergeCell ref="B86:L86"/>
    <mergeCell ref="B82:L82"/>
    <mergeCell ref="B84:L84"/>
    <mergeCell ref="B85:E85"/>
    <mergeCell ref="F85:N85"/>
    <mergeCell ref="B91:L91"/>
    <mergeCell ref="B92:L92"/>
    <mergeCell ref="B93:L93"/>
    <mergeCell ref="B94:L94"/>
    <mergeCell ref="B95:L95"/>
    <mergeCell ref="B97:L97"/>
    <mergeCell ref="B98:L98"/>
    <mergeCell ref="B96:L96"/>
    <mergeCell ref="B125:L125"/>
    <mergeCell ref="B126:L126"/>
    <mergeCell ref="B115:L115"/>
    <mergeCell ref="B116:L116"/>
    <mergeCell ref="B117:L117"/>
    <mergeCell ref="B118:L118"/>
    <mergeCell ref="B111:L111"/>
    <mergeCell ref="B112:L112"/>
    <mergeCell ref="B113:L113"/>
    <mergeCell ref="B114:L114"/>
    <mergeCell ref="B122:L122"/>
    <mergeCell ref="B123:L123"/>
    <mergeCell ref="B124:L124"/>
    <mergeCell ref="B119:L119"/>
    <mergeCell ref="B121:L121"/>
    <mergeCell ref="B149:L149"/>
    <mergeCell ref="B150:L150"/>
    <mergeCell ref="B139:L139"/>
    <mergeCell ref="B140:L140"/>
    <mergeCell ref="B141:L141"/>
    <mergeCell ref="B142:L142"/>
    <mergeCell ref="B137:L137"/>
    <mergeCell ref="B138:L138"/>
    <mergeCell ref="B127:L127"/>
    <mergeCell ref="B128:L128"/>
    <mergeCell ref="B129:L129"/>
    <mergeCell ref="B130:L130"/>
    <mergeCell ref="B143:L143"/>
    <mergeCell ref="B144:L144"/>
    <mergeCell ref="B145:L145"/>
    <mergeCell ref="B146:L146"/>
    <mergeCell ref="B147:L147"/>
    <mergeCell ref="B148:L148"/>
    <mergeCell ref="B131:L131"/>
    <mergeCell ref="B132:L132"/>
    <mergeCell ref="B133:L133"/>
    <mergeCell ref="B134:N134"/>
    <mergeCell ref="B135:L135"/>
    <mergeCell ref="B136:L136"/>
    <mergeCell ref="B171:L171"/>
    <mergeCell ref="B161:L161"/>
    <mergeCell ref="B162:L162"/>
    <mergeCell ref="C163:N163"/>
    <mergeCell ref="B164:L164"/>
    <mergeCell ref="B151:L151"/>
    <mergeCell ref="B152:L152"/>
    <mergeCell ref="B153:N153"/>
    <mergeCell ref="B154:L154"/>
    <mergeCell ref="B165:L165"/>
    <mergeCell ref="B166:L166"/>
    <mergeCell ref="B167:L167"/>
    <mergeCell ref="B168:L168"/>
    <mergeCell ref="B169:L169"/>
    <mergeCell ref="B170:L170"/>
    <mergeCell ref="B155:L155"/>
    <mergeCell ref="B156:L156"/>
    <mergeCell ref="C157:N157"/>
    <mergeCell ref="B158:L158"/>
    <mergeCell ref="B159:L159"/>
    <mergeCell ref="B160:L160"/>
    <mergeCell ref="B174:L174"/>
    <mergeCell ref="B175:L175"/>
    <mergeCell ref="E183:L183"/>
    <mergeCell ref="B184:N184"/>
    <mergeCell ref="B185:L185"/>
    <mergeCell ref="B186:L186"/>
    <mergeCell ref="B187:L187"/>
    <mergeCell ref="B188:L188"/>
    <mergeCell ref="B176:L176"/>
    <mergeCell ref="B177:L177"/>
    <mergeCell ref="B178:L178"/>
    <mergeCell ref="B179:L179"/>
    <mergeCell ref="B180:L180"/>
    <mergeCell ref="B181:L181"/>
    <mergeCell ref="B204:L204"/>
    <mergeCell ref="B205:L205"/>
    <mergeCell ref="B206:L206"/>
    <mergeCell ref="B207:E207"/>
    <mergeCell ref="F207:N207"/>
    <mergeCell ref="B208:L208"/>
    <mergeCell ref="B189:L189"/>
    <mergeCell ref="B190:L190"/>
    <mergeCell ref="B191:L191"/>
    <mergeCell ref="B192:L192"/>
    <mergeCell ref="B198:L198"/>
    <mergeCell ref="B199:L199"/>
    <mergeCell ref="C246:L246"/>
    <mergeCell ref="B247:L247"/>
    <mergeCell ref="B225:L225"/>
    <mergeCell ref="B226:L226"/>
    <mergeCell ref="B227:L227"/>
    <mergeCell ref="C230:N230"/>
    <mergeCell ref="B231:L231"/>
    <mergeCell ref="B232:L232"/>
    <mergeCell ref="B233:L233"/>
    <mergeCell ref="B228:L228"/>
    <mergeCell ref="B229:L229"/>
    <mergeCell ref="B236:L236"/>
    <mergeCell ref="B237:L237"/>
    <mergeCell ref="B238:L238"/>
    <mergeCell ref="B239:L239"/>
    <mergeCell ref="B241:N241"/>
    <mergeCell ref="C242:L242"/>
    <mergeCell ref="C243:L243"/>
    <mergeCell ref="B244:L244"/>
    <mergeCell ref="C245:L245"/>
    <mergeCell ref="B250:L250"/>
    <mergeCell ref="B251:L251"/>
    <mergeCell ref="B252:L252"/>
    <mergeCell ref="B253:L253"/>
    <mergeCell ref="C254:N254"/>
    <mergeCell ref="B255:L255"/>
    <mergeCell ref="B256:L256"/>
    <mergeCell ref="B257:L257"/>
    <mergeCell ref="C282:N282"/>
    <mergeCell ref="C272:N272"/>
    <mergeCell ref="B273:L273"/>
    <mergeCell ref="B274:L274"/>
    <mergeCell ref="B275:L275"/>
    <mergeCell ref="B277:L277"/>
    <mergeCell ref="B278:L278"/>
    <mergeCell ref="B279:L279"/>
    <mergeCell ref="B280:L280"/>
    <mergeCell ref="B281:L281"/>
    <mergeCell ref="B276:L276"/>
    <mergeCell ref="B291:L291"/>
    <mergeCell ref="B292:L292"/>
    <mergeCell ref="B322:L322"/>
    <mergeCell ref="B323:L323"/>
    <mergeCell ref="B335:C335"/>
    <mergeCell ref="D335:N335"/>
    <mergeCell ref="B293:L293"/>
    <mergeCell ref="B296:L296"/>
    <mergeCell ref="B297:L297"/>
    <mergeCell ref="B298:L298"/>
    <mergeCell ref="B299:N299"/>
    <mergeCell ref="B284:L284"/>
    <mergeCell ref="B285:L285"/>
    <mergeCell ref="B286:L286"/>
    <mergeCell ref="B287:L287"/>
    <mergeCell ref="B288:L288"/>
    <mergeCell ref="B289:L289"/>
    <mergeCell ref="B290:L290"/>
    <mergeCell ref="B283:L283"/>
    <mergeCell ref="B336:L336"/>
    <mergeCell ref="B337:L337"/>
    <mergeCell ref="B338:L338"/>
    <mergeCell ref="B328:L328"/>
    <mergeCell ref="B317:L317"/>
    <mergeCell ref="B318:L318"/>
    <mergeCell ref="B319:L319"/>
    <mergeCell ref="B320:N320"/>
    <mergeCell ref="B324:L324"/>
    <mergeCell ref="B325:C325"/>
    <mergeCell ref="D325:N325"/>
    <mergeCell ref="B321:L321"/>
    <mergeCell ref="C339:N339"/>
    <mergeCell ref="B301:L301"/>
    <mergeCell ref="B302:L302"/>
    <mergeCell ref="B303:N303"/>
    <mergeCell ref="B304:N304"/>
    <mergeCell ref="B305:L305"/>
    <mergeCell ref="B392:L392"/>
    <mergeCell ref="B393:L393"/>
    <mergeCell ref="B394:N394"/>
    <mergeCell ref="B315:L315"/>
    <mergeCell ref="B316:L316"/>
    <mergeCell ref="B306:L306"/>
    <mergeCell ref="B307:L307"/>
    <mergeCell ref="B308:L308"/>
    <mergeCell ref="B309:N309"/>
    <mergeCell ref="B332:L332"/>
    <mergeCell ref="B333:L333"/>
    <mergeCell ref="B334:L334"/>
    <mergeCell ref="B329:L329"/>
    <mergeCell ref="B330:C330"/>
    <mergeCell ref="D330:N330"/>
    <mergeCell ref="B331:L331"/>
    <mergeCell ref="B326:L326"/>
    <mergeCell ref="B327:L327"/>
    <mergeCell ref="B395:M395"/>
    <mergeCell ref="C377:L377"/>
    <mergeCell ref="B378:L378"/>
    <mergeCell ref="B379:L379"/>
    <mergeCell ref="C375:L375"/>
    <mergeCell ref="C376:L376"/>
    <mergeCell ref="B374:B375"/>
    <mergeCell ref="B376:B377"/>
    <mergeCell ref="B386:M386"/>
    <mergeCell ref="B387:M387"/>
    <mergeCell ref="B388:M388"/>
    <mergeCell ref="B389:M389"/>
    <mergeCell ref="B390:M390"/>
    <mergeCell ref="B391:L391"/>
    <mergeCell ref="B380:L380"/>
    <mergeCell ref="B381:L381"/>
    <mergeCell ref="B382:N382"/>
    <mergeCell ref="B383:M383"/>
    <mergeCell ref="B384:M384"/>
    <mergeCell ref="B385:M385"/>
    <mergeCell ref="C6:D6"/>
    <mergeCell ref="E6:K6"/>
    <mergeCell ref="M6:N6"/>
    <mergeCell ref="C7:K7"/>
    <mergeCell ref="M7:N7"/>
    <mergeCell ref="C8:K8"/>
    <mergeCell ref="L8:M8"/>
    <mergeCell ref="B1:N1"/>
    <mergeCell ref="B2:N2"/>
    <mergeCell ref="B3:N5"/>
    <mergeCell ref="L9:M9"/>
    <mergeCell ref="B10:B11"/>
    <mergeCell ref="C10:K10"/>
    <mergeCell ref="M10:N10"/>
    <mergeCell ref="C11:K11"/>
    <mergeCell ref="L11:N11"/>
    <mergeCell ref="C9:K9"/>
    <mergeCell ref="B22:K22"/>
    <mergeCell ref="L22:N22"/>
    <mergeCell ref="L18:N18"/>
    <mergeCell ref="B19:K19"/>
    <mergeCell ref="L19:N19"/>
    <mergeCell ref="B20:K20"/>
    <mergeCell ref="L20:N20"/>
    <mergeCell ref="B21:K21"/>
    <mergeCell ref="L21:N21"/>
    <mergeCell ref="B17:K17"/>
    <mergeCell ref="L17:N17"/>
    <mergeCell ref="B18:K18"/>
    <mergeCell ref="B12:K12"/>
    <mergeCell ref="L12:N12"/>
    <mergeCell ref="B13:K13"/>
    <mergeCell ref="L13:N13"/>
    <mergeCell ref="L29:M29"/>
    <mergeCell ref="B30:C30"/>
    <mergeCell ref="E30:F30"/>
    <mergeCell ref="G30:H30"/>
    <mergeCell ref="J30:K30"/>
    <mergeCell ref="L30:M30"/>
    <mergeCell ref="G27:H27"/>
    <mergeCell ref="J27:K27"/>
    <mergeCell ref="L27:M27"/>
    <mergeCell ref="B28:C28"/>
    <mergeCell ref="E28:F28"/>
    <mergeCell ref="G28:H28"/>
    <mergeCell ref="J28:K28"/>
    <mergeCell ref="L28:M28"/>
    <mergeCell ref="B29:C29"/>
    <mergeCell ref="E29:F29"/>
    <mergeCell ref="G29:H29"/>
    <mergeCell ref="J29:K29"/>
    <mergeCell ref="B27:C27"/>
    <mergeCell ref="E27:F27"/>
    <mergeCell ref="B31:C31"/>
    <mergeCell ref="E31:F31"/>
    <mergeCell ref="G31:H31"/>
    <mergeCell ref="J31:K31"/>
    <mergeCell ref="L31:M31"/>
    <mergeCell ref="C32:F32"/>
    <mergeCell ref="G32:H32"/>
    <mergeCell ref="J32:K32"/>
    <mergeCell ref="L32:M32"/>
    <mergeCell ref="B33:N33"/>
    <mergeCell ref="B34:D34"/>
    <mergeCell ref="E34:F34"/>
    <mergeCell ref="G34:K34"/>
    <mergeCell ref="L34:M34"/>
    <mergeCell ref="B35:D35"/>
    <mergeCell ref="E35:F35"/>
    <mergeCell ref="G35:K35"/>
    <mergeCell ref="L35:M35"/>
    <mergeCell ref="B71:I71"/>
    <mergeCell ref="J71:N71"/>
    <mergeCell ref="B61:L61"/>
    <mergeCell ref="B62:L62"/>
    <mergeCell ref="B63:L63"/>
    <mergeCell ref="B64:L64"/>
    <mergeCell ref="B58:L58"/>
    <mergeCell ref="B59:L59"/>
    <mergeCell ref="B90:L90"/>
    <mergeCell ref="B74:L74"/>
    <mergeCell ref="B75:L75"/>
    <mergeCell ref="B76:L76"/>
    <mergeCell ref="B77:F77"/>
    <mergeCell ref="G77:L77"/>
    <mergeCell ref="B78:L78"/>
    <mergeCell ref="B83:C83"/>
    <mergeCell ref="B72:L72"/>
    <mergeCell ref="B73:L73"/>
    <mergeCell ref="B60:L60"/>
    <mergeCell ref="B65:L65"/>
    <mergeCell ref="B66:L66"/>
    <mergeCell ref="B67:L67"/>
    <mergeCell ref="B68:L68"/>
    <mergeCell ref="B69:L69"/>
    <mergeCell ref="E101:H101"/>
    <mergeCell ref="I101:J101"/>
    <mergeCell ref="K101:L101"/>
    <mergeCell ref="M101:N101"/>
    <mergeCell ref="B193:L193"/>
    <mergeCell ref="B194:L194"/>
    <mergeCell ref="B195:L195"/>
    <mergeCell ref="B196:L196"/>
    <mergeCell ref="B197:L197"/>
    <mergeCell ref="B106:L106"/>
    <mergeCell ref="B107:L107"/>
    <mergeCell ref="B108:L108"/>
    <mergeCell ref="C109:N109"/>
    <mergeCell ref="B110:L110"/>
    <mergeCell ref="E103:H103"/>
    <mergeCell ref="I103:J103"/>
    <mergeCell ref="K103:L103"/>
    <mergeCell ref="B104:L104"/>
    <mergeCell ref="M181:N183"/>
    <mergeCell ref="B182:D182"/>
    <mergeCell ref="E182:L182"/>
    <mergeCell ref="B183:D183"/>
    <mergeCell ref="B172:L172"/>
    <mergeCell ref="B173:L173"/>
    <mergeCell ref="B209:E209"/>
    <mergeCell ref="F209:N209"/>
    <mergeCell ref="B210:L210"/>
    <mergeCell ref="B211:L211"/>
    <mergeCell ref="B200:L200"/>
    <mergeCell ref="B201:L201"/>
    <mergeCell ref="B202:L202"/>
    <mergeCell ref="B203:L203"/>
    <mergeCell ref="B240:L240"/>
    <mergeCell ref="B216:L216"/>
    <mergeCell ref="B217:N217"/>
    <mergeCell ref="C218:N218"/>
    <mergeCell ref="B219:L219"/>
    <mergeCell ref="B220:L220"/>
    <mergeCell ref="B221:L221"/>
    <mergeCell ref="B222:L222"/>
    <mergeCell ref="B223:L223"/>
    <mergeCell ref="B212:L212"/>
    <mergeCell ref="B213:L213"/>
    <mergeCell ref="B214:L214"/>
    <mergeCell ref="B215:L215"/>
    <mergeCell ref="B234:L234"/>
    <mergeCell ref="B235:L235"/>
    <mergeCell ref="B224:L224"/>
    <mergeCell ref="B258:L258"/>
    <mergeCell ref="B259:L259"/>
    <mergeCell ref="B248:L248"/>
    <mergeCell ref="B249:L249"/>
    <mergeCell ref="B310:L310"/>
    <mergeCell ref="B311:L311"/>
    <mergeCell ref="B312:L312"/>
    <mergeCell ref="B313:L313"/>
    <mergeCell ref="B314:L314"/>
    <mergeCell ref="B264:L264"/>
    <mergeCell ref="B265:L265"/>
    <mergeCell ref="B266:L266"/>
    <mergeCell ref="B267:L267"/>
    <mergeCell ref="B268:L268"/>
    <mergeCell ref="B269:L269"/>
    <mergeCell ref="B270:L270"/>
    <mergeCell ref="B271:N271"/>
    <mergeCell ref="B260:L260"/>
    <mergeCell ref="B261:L261"/>
    <mergeCell ref="B262:L262"/>
    <mergeCell ref="B263:L263"/>
    <mergeCell ref="B294:L294"/>
    <mergeCell ref="B295:L295"/>
    <mergeCell ref="B300:L300"/>
    <mergeCell ref="B340:L340"/>
    <mergeCell ref="B369:L369"/>
    <mergeCell ref="B370:L370"/>
    <mergeCell ref="B353:L353"/>
    <mergeCell ref="B354:N354"/>
    <mergeCell ref="B355:L355"/>
    <mergeCell ref="B356:L356"/>
    <mergeCell ref="B351:L351"/>
    <mergeCell ref="B352:L352"/>
    <mergeCell ref="B341:L341"/>
    <mergeCell ref="B342:L342"/>
    <mergeCell ref="B343:N343"/>
    <mergeCell ref="B344:N344"/>
    <mergeCell ref="B345:L345"/>
    <mergeCell ref="B346:L346"/>
    <mergeCell ref="B347:L347"/>
    <mergeCell ref="B348:L348"/>
    <mergeCell ref="B349:L349"/>
    <mergeCell ref="B350:L350"/>
    <mergeCell ref="B371:N371"/>
    <mergeCell ref="C372:L372"/>
    <mergeCell ref="C373:L373"/>
    <mergeCell ref="C374:L374"/>
    <mergeCell ref="B357:L357"/>
    <mergeCell ref="B358:L358"/>
    <mergeCell ref="B359:L359"/>
    <mergeCell ref="B360:L360"/>
    <mergeCell ref="B361:L361"/>
    <mergeCell ref="B362:L362"/>
    <mergeCell ref="B365:L365"/>
    <mergeCell ref="B366:L366"/>
    <mergeCell ref="B367:L367"/>
    <mergeCell ref="B368:L368"/>
    <mergeCell ref="B363:L363"/>
    <mergeCell ref="B364:L364"/>
    <mergeCell ref="B372:B373"/>
    <mergeCell ref="B407:D407"/>
    <mergeCell ref="E407:N407"/>
    <mergeCell ref="C408:D408"/>
    <mergeCell ref="E408:F408"/>
    <mergeCell ref="G408:H408"/>
    <mergeCell ref="J408:K408"/>
    <mergeCell ref="L408:M408"/>
    <mergeCell ref="B396:M396"/>
    <mergeCell ref="B397:M397"/>
    <mergeCell ref="B398:M398"/>
    <mergeCell ref="B399:M399"/>
    <mergeCell ref="B401:M401"/>
    <mergeCell ref="B402:M402"/>
    <mergeCell ref="B403:L403"/>
    <mergeCell ref="B404:L404"/>
    <mergeCell ref="B405:L405"/>
    <mergeCell ref="B406:N406"/>
    <mergeCell ref="B400:M400"/>
    <mergeCell ref="G411:H411"/>
    <mergeCell ref="J411:K411"/>
    <mergeCell ref="L411:M411"/>
    <mergeCell ref="C412:D412"/>
    <mergeCell ref="E412:F412"/>
    <mergeCell ref="G412:H412"/>
    <mergeCell ref="J412:K412"/>
    <mergeCell ref="L412:M412"/>
    <mergeCell ref="C409:D409"/>
    <mergeCell ref="E409:F409"/>
    <mergeCell ref="G409:H409"/>
    <mergeCell ref="J409:K409"/>
    <mergeCell ref="L409:M409"/>
    <mergeCell ref="C410:D410"/>
    <mergeCell ref="E410:F410"/>
    <mergeCell ref="G410:H410"/>
    <mergeCell ref="J410:K410"/>
    <mergeCell ref="L410:M410"/>
    <mergeCell ref="B435:L435"/>
    <mergeCell ref="B436:L436"/>
    <mergeCell ref="B427:L427"/>
    <mergeCell ref="B428:L428"/>
    <mergeCell ref="B429:L429"/>
    <mergeCell ref="B430:L430"/>
    <mergeCell ref="B431:L431"/>
    <mergeCell ref="B432:L432"/>
    <mergeCell ref="B421:L421"/>
    <mergeCell ref="B422:L422"/>
    <mergeCell ref="B423:L423"/>
    <mergeCell ref="B424:L424"/>
    <mergeCell ref="C426:L426"/>
    <mergeCell ref="B425:N425"/>
    <mergeCell ref="B99:E99"/>
    <mergeCell ref="B100:C100"/>
    <mergeCell ref="B105:C105"/>
    <mergeCell ref="B120:C120"/>
    <mergeCell ref="B433:L433"/>
    <mergeCell ref="B434:L434"/>
    <mergeCell ref="B415:N415"/>
    <mergeCell ref="B416:L416"/>
    <mergeCell ref="B417:L417"/>
    <mergeCell ref="B418:L418"/>
    <mergeCell ref="B419:L419"/>
    <mergeCell ref="B420:L420"/>
    <mergeCell ref="C413:D413"/>
    <mergeCell ref="E413:F413"/>
    <mergeCell ref="G413:H413"/>
    <mergeCell ref="J413:K413"/>
    <mergeCell ref="L413:M413"/>
    <mergeCell ref="C414:D414"/>
    <mergeCell ref="E414:F414"/>
    <mergeCell ref="G414:H414"/>
    <mergeCell ref="J414:K414"/>
    <mergeCell ref="L414:M414"/>
    <mergeCell ref="C411:D411"/>
    <mergeCell ref="E411:F411"/>
  </mergeCells>
  <dataValidations count="3">
    <dataValidation operator="greaterThanOrEqual" allowBlank="1" showInputMessage="1" showErrorMessage="1" sqref="E102:H103"/>
    <dataValidation type="list" allowBlank="1" showInputMessage="1" showErrorMessage="1" sqref="E182:L182">
      <formula1>$AF$2:$AF$72</formula1>
    </dataValidation>
    <dataValidation type="whole" allowBlank="1" showInputMessage="1" showErrorMessage="1" sqref="M10:N10">
      <formula1>0</formula1>
      <formula2>900000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Computation</vt:lpstr>
      <vt:lpstr>Instructions</vt:lpstr>
      <vt:lpstr>Summary</vt:lpstr>
      <vt:lpstr>Data Form</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Neville</dc:creator>
  <cp:lastModifiedBy>Erica Lazare</cp:lastModifiedBy>
  <dcterms:created xsi:type="dcterms:W3CDTF">2012-08-01T20:03:40Z</dcterms:created>
  <dcterms:modified xsi:type="dcterms:W3CDTF">2019-12-02T22:52:16Z</dcterms:modified>
</cp:coreProperties>
</file>