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64336" yWindow="735" windowWidth="15240" windowHeight="7035" activeTab="0"/>
  </bookViews>
  <sheets>
    <sheet name="Corp. Form" sheetId="3" r:id="rId1"/>
    <sheet name="Original" sheetId="1" r:id="rId2"/>
    <sheet name="Sheet2" sheetId="2" r:id="rId3"/>
  </sheets>
  <definedNames/>
  <calcPr calcId="145621"/>
</workbook>
</file>

<file path=xl/comments1.xml><?xml version="1.0" encoding="utf-8"?>
<comments xmlns="http://schemas.openxmlformats.org/spreadsheetml/2006/main">
  <authors>
    <author>Clarken</author>
    <author>Neville</author>
  </authors>
  <commentList>
    <comment ref="G1" authorId="0">
      <text>
        <r>
          <rPr>
            <b/>
            <sz val="9"/>
            <color indexed="10"/>
            <rFont val="Tahoma"/>
            <family val="2"/>
          </rPr>
          <t xml:space="preserve">
Questions and Balance Sheet</t>
        </r>
      </text>
    </comment>
    <comment ref="H4" authorId="0">
      <text>
        <r>
          <rPr>
            <sz val="9"/>
            <rFont val="Tahoma"/>
            <family val="2"/>
          </rPr>
          <t xml:space="preserve">
</t>
        </r>
        <r>
          <rPr>
            <b/>
            <sz val="9"/>
            <color indexed="10"/>
            <rFont val="Tahoma"/>
            <family val="2"/>
          </rPr>
          <t>LINES 10 AND 20 SHOULD DEFAULT TO 'NO'</t>
        </r>
      </text>
    </comment>
    <comment ref="G18" authorId="0">
      <text>
        <r>
          <rPr>
            <b/>
            <sz val="9"/>
            <rFont val="Tahoma"/>
            <family val="2"/>
          </rPr>
          <t xml:space="preserve">
</t>
        </r>
        <r>
          <rPr>
            <b/>
            <sz val="9"/>
            <color indexed="10"/>
            <rFont val="Tahoma"/>
            <family val="2"/>
          </rPr>
          <t>PART C: 
Income from Trade, Business, Investment and Non Residential Rental Property</t>
        </r>
      </text>
    </comment>
    <comment ref="G42" authorId="0">
      <text>
        <r>
          <rPr>
            <sz val="9"/>
            <rFont val="Tahoma"/>
            <family val="2"/>
          </rPr>
          <t xml:space="preserve">
</t>
        </r>
        <r>
          <rPr>
            <b/>
            <sz val="9"/>
            <color indexed="10"/>
            <rFont val="Tahoma"/>
            <family val="2"/>
          </rPr>
          <t>PART D
Income from Agriculture and Fisheries</t>
        </r>
      </text>
    </comment>
    <comment ref="G56" authorId="0">
      <text>
        <r>
          <rPr>
            <sz val="9"/>
            <rFont val="Tahoma"/>
            <family val="2"/>
          </rPr>
          <t xml:space="preserve">
</t>
        </r>
        <r>
          <rPr>
            <b/>
            <sz val="9"/>
            <color indexed="10"/>
            <rFont val="Tahoma"/>
            <family val="2"/>
          </rPr>
          <t>PART E 
Tax Computation for Parts C &amp; D
PART F
Income from Life Insurance Companies.</t>
        </r>
      </text>
    </comment>
    <comment ref="G78" authorId="0">
      <text>
        <r>
          <rPr>
            <b/>
            <sz val="9"/>
            <rFont val="Tahoma"/>
            <family val="2"/>
          </rPr>
          <t xml:space="preserve">
</t>
        </r>
        <r>
          <rPr>
            <b/>
            <sz val="9"/>
            <color indexed="10"/>
            <rFont val="Tahoma"/>
            <family val="2"/>
          </rPr>
          <t xml:space="preserve">PART G:
Residential Income and Tax Computation
</t>
        </r>
      </text>
    </comment>
    <comment ref="G102" authorId="0">
      <text>
        <r>
          <rPr>
            <b/>
            <sz val="9"/>
            <rFont val="Tahoma"/>
            <family val="2"/>
          </rPr>
          <t xml:space="preserve">
</t>
        </r>
        <r>
          <rPr>
            <b/>
            <sz val="9"/>
            <color indexed="10"/>
            <rFont val="Tahoma"/>
            <family val="2"/>
          </rPr>
          <t>Trade, Business, Investment, Non-residential Rental Property and Agriculture Tax Computation.</t>
        </r>
      </text>
    </comment>
    <comment ref="G118" authorId="0">
      <text>
        <r>
          <rPr>
            <sz val="9"/>
            <rFont val="Tahoma"/>
            <family val="2"/>
          </rPr>
          <t xml:space="preserve">
</t>
        </r>
        <r>
          <rPr>
            <b/>
            <sz val="9"/>
            <color indexed="10"/>
            <rFont val="Tahoma"/>
            <family val="2"/>
          </rPr>
          <t>Summary page</t>
        </r>
      </text>
    </comment>
    <comment ref="G140" authorId="1">
      <text>
        <r>
          <rPr>
            <b/>
            <sz val="9"/>
            <rFont val="Tahoma"/>
            <family val="2"/>
          </rPr>
          <t>Neville:</t>
        </r>
        <r>
          <rPr>
            <sz val="9"/>
            <rFont val="Tahoma"/>
            <family val="2"/>
          </rPr>
          <t xml:space="preserve">
</t>
        </r>
        <r>
          <rPr>
            <b/>
            <sz val="9"/>
            <rFont val="Tahoma"/>
            <family val="2"/>
          </rPr>
          <t>Foreign Currency Earning Allowance</t>
        </r>
      </text>
    </comment>
  </commentList>
</comments>
</file>

<file path=xl/comments2.xml><?xml version="1.0" encoding="utf-8"?>
<comments xmlns="http://schemas.openxmlformats.org/spreadsheetml/2006/main">
  <authors>
    <author>Clarken</author>
  </authors>
  <commentList>
    <comment ref="G4" authorId="0">
      <text>
        <r>
          <rPr>
            <b/>
            <sz val="9"/>
            <rFont val="Tahoma"/>
            <family val="2"/>
          </rPr>
          <t>Clarken:</t>
        </r>
        <r>
          <rPr>
            <sz val="9"/>
            <rFont val="Tahoma"/>
            <family val="2"/>
          </rPr>
          <t xml:space="preserve">
</t>
        </r>
        <r>
          <rPr>
            <b/>
            <sz val="9"/>
            <color indexed="10"/>
            <rFont val="Tahoma"/>
            <family val="2"/>
          </rPr>
          <t>Lines 10 and 20 should default to 'NO'</t>
        </r>
      </text>
    </comment>
    <comment ref="G17" authorId="0">
      <text>
        <r>
          <rPr>
            <b/>
            <sz val="9"/>
            <rFont val="Tahoma"/>
            <family val="2"/>
          </rPr>
          <t>Clarken:</t>
        </r>
        <r>
          <rPr>
            <sz val="9"/>
            <rFont val="Tahoma"/>
            <family val="2"/>
          </rPr>
          <t xml:space="preserve">
PART C:
Income from Trade, Business, Investment and Non Residential Rental Property</t>
        </r>
      </text>
    </comment>
    <comment ref="G39" authorId="0">
      <text>
        <r>
          <rPr>
            <b/>
            <sz val="9"/>
            <rFont val="Tahoma"/>
            <family val="2"/>
          </rPr>
          <t>Clarken:</t>
        </r>
        <r>
          <rPr>
            <sz val="9"/>
            <rFont val="Tahoma"/>
            <family val="2"/>
          </rPr>
          <t xml:space="preserve">
PART D
Income from Agriculture and Fisheries</t>
        </r>
      </text>
    </comment>
    <comment ref="G53" authorId="0">
      <text>
        <r>
          <rPr>
            <b/>
            <sz val="9"/>
            <rFont val="Tahoma"/>
            <family val="2"/>
          </rPr>
          <t>Clarken:</t>
        </r>
        <r>
          <rPr>
            <sz val="9"/>
            <rFont val="Tahoma"/>
            <family val="2"/>
          </rPr>
          <t xml:space="preserve">
PARTS E &amp; F
Tax Computation for Parts C &amp; D
Income from Life Insurance Companies </t>
        </r>
      </text>
    </comment>
    <comment ref="G75" authorId="0">
      <text>
        <r>
          <rPr>
            <b/>
            <sz val="9"/>
            <rFont val="Tahoma"/>
            <family val="2"/>
          </rPr>
          <t>Clarken:
PART G;</t>
        </r>
        <r>
          <rPr>
            <sz val="9"/>
            <rFont val="Tahoma"/>
            <family val="2"/>
          </rPr>
          <t xml:space="preserve">
Residential Income and Tax Computation
</t>
        </r>
      </text>
    </comment>
    <comment ref="G99" authorId="0">
      <text>
        <r>
          <rPr>
            <b/>
            <sz val="9"/>
            <rFont val="Tahoma"/>
            <family val="2"/>
          </rPr>
          <t>Clarken:</t>
        </r>
        <r>
          <rPr>
            <sz val="9"/>
            <rFont val="Tahoma"/>
            <family val="2"/>
          </rPr>
          <t xml:space="preserve">
Tax Computation</t>
        </r>
      </text>
    </comment>
    <comment ref="G115" authorId="0">
      <text>
        <r>
          <rPr>
            <b/>
            <sz val="9"/>
            <rFont val="Tahoma"/>
            <family val="2"/>
          </rPr>
          <t>Clarken:</t>
        </r>
        <r>
          <rPr>
            <sz val="9"/>
            <rFont val="Tahoma"/>
            <family val="2"/>
          </rPr>
          <t xml:space="preserve">
Summary page</t>
        </r>
      </text>
    </comment>
  </commentList>
</comments>
</file>

<file path=xl/comments3.xml><?xml version="1.0" encoding="utf-8"?>
<comments xmlns="http://schemas.openxmlformats.org/spreadsheetml/2006/main">
  <authors>
    <author>Clarken</author>
  </authors>
  <commentList>
    <comment ref="G4" authorId="0">
      <text>
        <r>
          <rPr>
            <b/>
            <sz val="9"/>
            <rFont val="Tahoma"/>
            <family val="2"/>
          </rPr>
          <t>Clarken:</t>
        </r>
        <r>
          <rPr>
            <sz val="9"/>
            <rFont val="Tahoma"/>
            <family val="2"/>
          </rPr>
          <t xml:space="preserve">
</t>
        </r>
        <r>
          <rPr>
            <b/>
            <sz val="9"/>
            <color indexed="10"/>
            <rFont val="Tahoma"/>
            <family val="2"/>
          </rPr>
          <t>Lines 10 and 20 should default to NO</t>
        </r>
      </text>
    </comment>
    <comment ref="G17" authorId="0">
      <text>
        <r>
          <rPr>
            <b/>
            <sz val="9"/>
            <rFont val="Tahoma"/>
            <family val="2"/>
          </rPr>
          <t>Clarken:</t>
        </r>
        <r>
          <rPr>
            <sz val="9"/>
            <rFont val="Tahoma"/>
            <family val="2"/>
          </rPr>
          <t xml:space="preserve">
PART C:
Income from Trade, Business, Investment and Non Residential Rental Property</t>
        </r>
      </text>
    </comment>
    <comment ref="G39" authorId="0">
      <text>
        <r>
          <rPr>
            <b/>
            <sz val="9"/>
            <rFont val="Tahoma"/>
            <family val="2"/>
          </rPr>
          <t>Clarken:</t>
        </r>
        <r>
          <rPr>
            <sz val="9"/>
            <rFont val="Tahoma"/>
            <family val="2"/>
          </rPr>
          <t xml:space="preserve">
PART D
Income from Agriculture and Fisheries</t>
        </r>
      </text>
    </comment>
    <comment ref="G53" authorId="0">
      <text>
        <r>
          <rPr>
            <b/>
            <sz val="9"/>
            <rFont val="Tahoma"/>
            <family val="2"/>
          </rPr>
          <t>Clarken:</t>
        </r>
        <r>
          <rPr>
            <sz val="9"/>
            <rFont val="Tahoma"/>
            <family val="2"/>
          </rPr>
          <t xml:space="preserve">
PARTS E &amp; F
Tax Computation for Parts C &amp; D
Income from Life Insurance Companies </t>
        </r>
      </text>
    </comment>
    <comment ref="G75" authorId="0">
      <text>
        <r>
          <rPr>
            <b/>
            <sz val="9"/>
            <rFont val="Tahoma"/>
            <family val="2"/>
          </rPr>
          <t>Clarken:
PART G;</t>
        </r>
        <r>
          <rPr>
            <sz val="9"/>
            <rFont val="Tahoma"/>
            <family val="2"/>
          </rPr>
          <t xml:space="preserve">
Residential Income and Tax Computation
</t>
        </r>
      </text>
    </comment>
    <comment ref="G99" authorId="0">
      <text>
        <r>
          <rPr>
            <b/>
            <sz val="9"/>
            <rFont val="Tahoma"/>
            <family val="2"/>
          </rPr>
          <t>Clarken:</t>
        </r>
        <r>
          <rPr>
            <sz val="9"/>
            <rFont val="Tahoma"/>
            <family val="2"/>
          </rPr>
          <t xml:space="preserve">
Tax Computation</t>
        </r>
      </text>
    </comment>
    <comment ref="G115" authorId="0">
      <text>
        <r>
          <rPr>
            <b/>
            <sz val="9"/>
            <rFont val="Tahoma"/>
            <family val="2"/>
          </rPr>
          <t>Clarken:</t>
        </r>
        <r>
          <rPr>
            <sz val="9"/>
            <rFont val="Tahoma"/>
            <family val="2"/>
          </rPr>
          <t xml:space="preserve">
Summary page</t>
        </r>
      </text>
    </comment>
  </commentList>
</comments>
</file>

<file path=xl/sharedStrings.xml><?xml version="1.0" encoding="utf-8"?>
<sst xmlns="http://schemas.openxmlformats.org/spreadsheetml/2006/main" count="454" uniqueCount="218">
  <si>
    <t>Taxable Income</t>
  </si>
  <si>
    <t xml:space="preserve">Exempt Insurance Companies </t>
  </si>
  <si>
    <t>Assessed Tax before Credits (Sum of Assessed Tax cells above)</t>
  </si>
  <si>
    <t>General Instructions:
- All Taxpayers should complete parts A, B, H and I
- Taxpayers who have income from trade or business other than from agriculture &amp; fisheries, investments (other than life insurance companies) and/or non-residential rent should comp</t>
  </si>
  <si>
    <t>PART A - TAX INCENTIVES QUESTIONS</t>
  </si>
  <si>
    <t>Is your firm currently listed on the Junior Stock Market, and has it been listed on that Market for no more than 5 years?</t>
  </si>
  <si>
    <t>Is your firm currently listed on the Junior Stock Market, and has it been listed on that Market for more than 5 years, but no more than 10 years?</t>
  </si>
  <si>
    <t>PART B - BALANCE SHEET AT END OF YEAR</t>
  </si>
  <si>
    <t>Assets</t>
  </si>
  <si>
    <t>Cash &amp; equivalents (uncashed cheques, chequing accts, savings…)</t>
  </si>
  <si>
    <t>Accounts Receivable</t>
  </si>
  <si>
    <t>Loans to Directors</t>
  </si>
  <si>
    <t>Other Current, Short-term and Long-term Assets</t>
  </si>
  <si>
    <t>Total Assets (Sum of L30 to L60)</t>
  </si>
  <si>
    <t>Liabilities</t>
  </si>
  <si>
    <t>All Current, Short-term and Long-term Liabilities</t>
  </si>
  <si>
    <t>Shareholder Equity</t>
  </si>
  <si>
    <t>Trade sales of goods and service - Domestic Income</t>
  </si>
  <si>
    <t>Trade sales of goods and service - Exports</t>
  </si>
  <si>
    <t>Domestic Investment Income</t>
  </si>
  <si>
    <t>Foreign Investment Income</t>
  </si>
  <si>
    <t>Total Rental Income (Excluding residential property)</t>
  </si>
  <si>
    <t>Income</t>
  </si>
  <si>
    <t>Total Income (Sum of L170 to L210)</t>
  </si>
  <si>
    <t>Cost of Sales</t>
  </si>
  <si>
    <t>Opening Inventory</t>
  </si>
  <si>
    <t>Purchases during year</t>
  </si>
  <si>
    <t>Closing Inventory</t>
  </si>
  <si>
    <t>Cost of Sales (L230 + L240 - L250)</t>
  </si>
  <si>
    <t>Operating Expenses</t>
  </si>
  <si>
    <t>Labour Cost</t>
  </si>
  <si>
    <t>Commissions</t>
  </si>
  <si>
    <t>Management Fees</t>
  </si>
  <si>
    <t>Directors’ Fees</t>
  </si>
  <si>
    <t>Depreciation (as per Financial Statements)</t>
  </si>
  <si>
    <t>Other Expenses</t>
  </si>
  <si>
    <t>Total Operating Expenses (Sum of L270 to L320)</t>
  </si>
  <si>
    <t>Net Trade, Business, Investment and Non-residential Income/Loss (L220 - L260 - L330)</t>
  </si>
  <si>
    <t>PART D – INCOME FROM AGRICULTURE AND FISHERIES</t>
  </si>
  <si>
    <t>Gross Income</t>
  </si>
  <si>
    <t>Ground Provision, vegetables and fruit</t>
  </si>
  <si>
    <t>Livestock</t>
  </si>
  <si>
    <t>Fisheries</t>
  </si>
  <si>
    <t>Gross Income from Agriculture &amp; Fisheries (Sum of L370 to L400)</t>
  </si>
  <si>
    <t>Expenses</t>
  </si>
  <si>
    <t>Agricultural Labour</t>
  </si>
  <si>
    <t xml:space="preserve">Income from sale of Cane </t>
  </si>
  <si>
    <t>Total Agricultural Expenses (Sum of L420 to L450)</t>
  </si>
  <si>
    <t>Net Agricultural Income/Loss (L410 - L 460)</t>
  </si>
  <si>
    <t>PART E – ASSESSABLE INCOME FROM TRADE, BUSINESS, INVESTMENTS, AGRICULTURE &amp; FISHERIES, AND NON-RESIDENTIAL RENT</t>
  </si>
  <si>
    <t>Net Income/Loss according to financial statements (L340 + L470)</t>
  </si>
  <si>
    <t>Depreciation according to financial statements (L310 + L440)</t>
  </si>
  <si>
    <t>Pension Expense</t>
  </si>
  <si>
    <t>Renewable Energy and Energy Efficient Retrofits</t>
  </si>
  <si>
    <t>Other deductions not allowed for tax purposes</t>
  </si>
  <si>
    <t>Total deductions disallowed for tax purposes (Sum of L490 to L520)</t>
  </si>
  <si>
    <t>Depreciation according to tax depreciation schedule (excl. building allowance)</t>
  </si>
  <si>
    <t>Commercial Building Allowance</t>
  </si>
  <si>
    <t>Industrial Building Allowance</t>
  </si>
  <si>
    <t>Other deductions allowed for tax purposes</t>
  </si>
  <si>
    <t>Total deductions allowed for tax purposes (Sum of L540 to L580)</t>
  </si>
  <si>
    <t>Taxable Income/Loss during year (L480 + L530 - L590)</t>
  </si>
  <si>
    <t>Losses available from Previous Years for set‐off (excl. losses from residential rent)</t>
  </si>
  <si>
    <t xml:space="preserve">Renewable Energy and Energy Efficient Retrofits </t>
  </si>
  <si>
    <t>ASSESSABLE INCOME FROM SOURCES OTHER THAN RESIDENTIAL RENT (L600 - L610, enter 0 if negative)</t>
  </si>
  <si>
    <t>PART F – ASSESSABLE INCOME FROM INVESTMENTS OF LIFE INSURANCE COMPANIES</t>
  </si>
  <si>
    <t>Gross Investment Income (resident and non-resident life insurance company)</t>
  </si>
  <si>
    <t>Gross Investment Income plus 7% of short fall in reserves (non-resident life insurance company)</t>
  </si>
  <si>
    <t>ASSESSABLE INCOME - LIFE INSURANCE COMPANIES (L650 + L660)</t>
  </si>
  <si>
    <t>PART G – ASSESSABLE INCOME FROM RESIDENTIAL RENT</t>
  </si>
  <si>
    <t>Gross Rental Income</t>
  </si>
  <si>
    <t>Rental Expenses</t>
  </si>
  <si>
    <t>Repairs</t>
  </si>
  <si>
    <t>Mortgage Interest</t>
  </si>
  <si>
    <t>Depreciation (according to financial statements)</t>
  </si>
  <si>
    <t>Total Rental Expenses (Sum of L690 to L720)</t>
  </si>
  <si>
    <t>Net Rental Income/Loss according to financial statements (L680 - L730)</t>
  </si>
  <si>
    <t>Depreciation according to financial statements (Copy L710)</t>
  </si>
  <si>
    <t>Renewable Energy and Energy Efficient Retrofits on Residential Rental Units</t>
  </si>
  <si>
    <t>Total deductions disallowed for tax purposes (Sum of L750 to L780)</t>
  </si>
  <si>
    <t>Depreciation according to tax depreciation schedule</t>
  </si>
  <si>
    <t>Renewable Energy and Energy Efficient Retrofits (150 % of conversion allowance over five years, L770 X 150%)</t>
  </si>
  <si>
    <t>Total deductions allowed for tax purposes (Sum of L800 to L820)</t>
  </si>
  <si>
    <t xml:space="preserve">Rental Losses Available from Previous Years for set‐off </t>
  </si>
  <si>
    <t>Rental Losses Available from Previous Years that will expire if not used this year</t>
  </si>
  <si>
    <t>PART H – ASSESSED TAX BEFORE CREDITS</t>
  </si>
  <si>
    <t xml:space="preserve">LOSSES FROM SOURCES OTHER THAN RESIDENTIAL RENT TO CARRY FORWARD </t>
  </si>
  <si>
    <t>PART C – INCOME FROM TRADE, BUSINESS, INVESTMENTS AND NON-RESIDENTIAL RENTAL PROPERTY</t>
  </si>
  <si>
    <t xml:space="preserve">          Tax Payable</t>
  </si>
  <si>
    <t>Taxable Income Source</t>
  </si>
  <si>
    <t>Losses Available from Previous Years that will expire if not used this year</t>
  </si>
  <si>
    <t>Assessable Residential Income/Loss during year (L740 + L790 - L830)</t>
  </si>
  <si>
    <t>Taxable Residential Income (L840 - L850, enter 0 if negative)</t>
  </si>
  <si>
    <t>Residential Losses Available to Carry Forward (Subtract the higher of L840 &amp; L860 from L850, enter 0 if negative)</t>
  </si>
  <si>
    <t>PART I – TAX PAYABLE/AMOUNT REFUNDABLE</t>
  </si>
  <si>
    <t>Refundable Credits</t>
  </si>
  <si>
    <t>Dividend Credit</t>
  </si>
  <si>
    <t>Cash Rebate – Agricultural Plant / Machinery (complete Part D)</t>
  </si>
  <si>
    <t>Prepayments made during the year</t>
  </si>
  <si>
    <t>Tax withheld by third parties on behalf of the BRA</t>
  </si>
  <si>
    <t>Tax on Preference shares</t>
  </si>
  <si>
    <t>Total Refundable Credits (Sum of L1360 to L1400)</t>
  </si>
  <si>
    <t>Adjusted Assessed Tax (L1350 - L1410)</t>
  </si>
  <si>
    <t>Total non-refundable credits</t>
  </si>
  <si>
    <t>Tax Payable before Incentives (L1420 - L1430, enter 0 if negative)</t>
  </si>
  <si>
    <t>TAX PAYABLE (L1440 - L1450 - L1460, enter 0 if negative)</t>
  </si>
  <si>
    <t>AMOUNT REFUNDABLE (L1410 - L1350, enter 0 if negative)</t>
  </si>
  <si>
    <t>Non-Refundable Credits</t>
  </si>
  <si>
    <t>Foreign Currency Earnings allowance</t>
  </si>
  <si>
    <t>Export Allowance</t>
  </si>
  <si>
    <t>Double Taxation Relief</t>
  </si>
  <si>
    <t>Profitability and Increased Employment Credit</t>
  </si>
  <si>
    <t>Cultural Industries Expenditure Credit</t>
  </si>
  <si>
    <t xml:space="preserve">Innovation Credit </t>
  </si>
  <si>
    <t>Tax Incentive (Firms listed on the Junior Stock Market - Reduction = 25% of L1550 for the first five years)</t>
  </si>
  <si>
    <t>Tax Incentive (Firms listed on the Junior Stock Market - Reduction = 50% of L1550 5th to 10th year)</t>
  </si>
  <si>
    <t xml:space="preserve">Other Companies (except those operating under specific legislation) </t>
  </si>
  <si>
    <t xml:space="preserve">Rental Income from Residential Property </t>
  </si>
  <si>
    <t xml:space="preserve">Approved Cultural Project (Cultural Industries Act) </t>
  </si>
  <si>
    <t>Exempt Income</t>
  </si>
  <si>
    <t xml:space="preserve">Manufacturing Companies </t>
  </si>
  <si>
    <t xml:space="preserve">Interest on Government Securities </t>
  </si>
  <si>
    <t>International business companies</t>
  </si>
  <si>
    <t>Approved small businesses</t>
  </si>
  <si>
    <t xml:space="preserve">Home Construction </t>
  </si>
  <si>
    <t xml:space="preserve">- All Taxpayers MUST complete parts A, B, H and I
- Taxpayers who have income from trade or business other than from agriculture &amp; fisheries, investments (other than life insurance companies) and/or non-residential rent should complete parts C &amp; E
- Taxpayers who have income from agriculture &amp; fisheries should complete parts D &amp; E
- Life insurance companies should complete part F
- Taxpayers who have income from residential rent should complete part G
</t>
  </si>
  <si>
    <r>
      <t xml:space="preserve">Life Insurance Companies </t>
    </r>
    <r>
      <rPr>
        <i/>
        <sz val="11"/>
        <color theme="1"/>
        <rFont val="Calibri"/>
        <family val="2"/>
        <scheme val="minor"/>
      </rPr>
      <t>(line 670)</t>
    </r>
  </si>
  <si>
    <t>TOTAL Income Before Tax (Sum of Taxable Income cells above)</t>
  </si>
  <si>
    <t>TAXABLE INCOME FROM ALL SOURCES (L630, 670 7 870 )</t>
  </si>
  <si>
    <t>TAXABLE INCOME AT 870 MUST BE EQUAL TO 1120</t>
  </si>
  <si>
    <t>CALCULATED FIELDS</t>
  </si>
  <si>
    <t>NET ASSETS MUST BE EQUAL TO SHAREHOLDERS EQIUTY</t>
  </si>
  <si>
    <t>No</t>
  </si>
  <si>
    <t>Yes</t>
  </si>
  <si>
    <t>Tax Assessed</t>
  </si>
  <si>
    <t>TAXABLE INCOME AT 890 MUST BE EQUAL TO 1120</t>
  </si>
  <si>
    <t xml:space="preserve">- All Taxpayers MUST complete parts A, B, H and I
- Taxpayers who have income from trade or business other than from agriculture &amp; fisheries, investments in life insurance companies and/or residential rent MUST complete parts C &amp; E
- Taxpayers who have income from agriculture &amp; fisheries MUST complete parts D &amp; E
- Life insurance companies should complete part F
- Taxpayers who have income from residential rent MUST complete part G
</t>
  </si>
  <si>
    <t>GENERAL INSTRUCTIONS</t>
  </si>
  <si>
    <r>
      <t xml:space="preserve">Cash &amp; Equivalents </t>
    </r>
    <r>
      <rPr>
        <i/>
        <sz val="10"/>
        <color theme="1"/>
        <rFont val="Candara"/>
        <family val="2"/>
      </rPr>
      <t>(uncashed cheques, chequing accts, savings…)</t>
    </r>
  </si>
  <si>
    <r>
      <t>Total Assets</t>
    </r>
    <r>
      <rPr>
        <b/>
        <sz val="10"/>
        <color theme="0"/>
        <rFont val="Candara"/>
        <family val="2"/>
      </rPr>
      <t xml:space="preserve"> </t>
    </r>
    <r>
      <rPr>
        <b/>
        <i/>
        <sz val="10"/>
        <color theme="0"/>
        <rFont val="Candara"/>
        <family val="2"/>
      </rPr>
      <t>(Sum of L30 to L60)</t>
    </r>
  </si>
  <si>
    <r>
      <t xml:space="preserve">Gross Income from Agriculture &amp; Fisheries </t>
    </r>
    <r>
      <rPr>
        <b/>
        <i/>
        <sz val="10"/>
        <color theme="0"/>
        <rFont val="Candara"/>
        <family val="2"/>
      </rPr>
      <t>(Sum of L370 to L400)</t>
    </r>
  </si>
  <si>
    <r>
      <t xml:space="preserve">Total Agricultural Expenses </t>
    </r>
    <r>
      <rPr>
        <b/>
        <i/>
        <sz val="10"/>
        <color theme="0"/>
        <rFont val="Candara"/>
        <family val="2"/>
      </rPr>
      <t>(Sum of L420 to L450)</t>
    </r>
  </si>
  <si>
    <r>
      <t xml:space="preserve">Depreciation according to financial statements </t>
    </r>
    <r>
      <rPr>
        <i/>
        <sz val="10"/>
        <color theme="1"/>
        <rFont val="Candara"/>
        <family val="2"/>
      </rPr>
      <t>(Add L310 + L440)</t>
    </r>
  </si>
  <si>
    <r>
      <t xml:space="preserve">Total deductions disallowed for tax purposes </t>
    </r>
    <r>
      <rPr>
        <i/>
        <sz val="10"/>
        <color theme="1"/>
        <rFont val="Candara"/>
        <family val="2"/>
      </rPr>
      <t>(Sum of L490 to L520)</t>
    </r>
  </si>
  <si>
    <r>
      <t xml:space="preserve">Total deductions allowed for tax purposes </t>
    </r>
    <r>
      <rPr>
        <i/>
        <sz val="10"/>
        <color theme="1"/>
        <rFont val="Candara"/>
        <family val="2"/>
      </rPr>
      <t>(Sum of L540 to L580)</t>
    </r>
  </si>
  <si>
    <r>
      <t xml:space="preserve">Taxable Income/Loss during year </t>
    </r>
    <r>
      <rPr>
        <b/>
        <i/>
        <sz val="10"/>
        <color theme="0"/>
        <rFont val="Candara"/>
        <family val="2"/>
      </rPr>
      <t>(Add L480 and L530 minus L590)</t>
    </r>
  </si>
  <si>
    <r>
      <t xml:space="preserve">Total Rental Expenses </t>
    </r>
    <r>
      <rPr>
        <b/>
        <i/>
        <sz val="10"/>
        <color theme="0"/>
        <rFont val="Candara"/>
        <family val="2"/>
      </rPr>
      <t>(Sum of L690 to L720)</t>
    </r>
  </si>
  <si>
    <r>
      <t>Net Rental Income/Loss according to Financial Statements</t>
    </r>
    <r>
      <rPr>
        <b/>
        <i/>
        <sz val="10"/>
        <color theme="0"/>
        <rFont val="Candara"/>
        <family val="2"/>
      </rPr>
      <t xml:space="preserve"> (L680 - L730)</t>
    </r>
  </si>
  <si>
    <r>
      <t xml:space="preserve">Depreciation according to financial statements </t>
    </r>
    <r>
      <rPr>
        <i/>
        <sz val="10"/>
        <color theme="1"/>
        <rFont val="Candara"/>
        <family val="2"/>
      </rPr>
      <t>(Copy L710)</t>
    </r>
  </si>
  <si>
    <r>
      <t xml:space="preserve">Total deductions disallowed for tax purposes </t>
    </r>
    <r>
      <rPr>
        <i/>
        <sz val="10"/>
        <color theme="1"/>
        <rFont val="Candara"/>
        <family val="2"/>
      </rPr>
      <t>(Sum of L750 to L780)</t>
    </r>
  </si>
  <si>
    <r>
      <t xml:space="preserve">Renewable Energy and Energy Efficient Retrofits </t>
    </r>
    <r>
      <rPr>
        <i/>
        <sz val="10"/>
        <color theme="1"/>
        <rFont val="Candara"/>
        <family val="2"/>
      </rPr>
      <t>(150 % of conversion allowance over five years, L770 X 150%)</t>
    </r>
  </si>
  <si>
    <r>
      <t xml:space="preserve">Total deductions allowed for tax purposes </t>
    </r>
    <r>
      <rPr>
        <i/>
        <sz val="10"/>
        <color theme="1"/>
        <rFont val="Candara"/>
        <family val="2"/>
      </rPr>
      <t>(Sum of L800 to L820)</t>
    </r>
  </si>
  <si>
    <r>
      <t xml:space="preserve">Assessable Residential Income/Loss during year </t>
    </r>
    <r>
      <rPr>
        <b/>
        <i/>
        <sz val="10"/>
        <color theme="0"/>
        <rFont val="Candara"/>
        <family val="2"/>
      </rPr>
      <t>(L740 + L790 - L830)</t>
    </r>
  </si>
  <si>
    <r>
      <t xml:space="preserve">Taxable Residential Income </t>
    </r>
    <r>
      <rPr>
        <b/>
        <i/>
        <sz val="10"/>
        <color theme="0"/>
        <rFont val="Candara"/>
        <family val="2"/>
      </rPr>
      <t>(L840 - L850, enter 0 if negative)</t>
    </r>
  </si>
  <si>
    <r>
      <t xml:space="preserve">Total Income Before Tax </t>
    </r>
    <r>
      <rPr>
        <b/>
        <i/>
        <sz val="10"/>
        <color theme="0"/>
        <rFont val="Candara"/>
        <family val="2"/>
      </rPr>
      <t>(Sum of Taxable Income cells above)</t>
    </r>
  </si>
  <si>
    <r>
      <t xml:space="preserve">Cash Rebate – Agricultural Plant / Machinery </t>
    </r>
    <r>
      <rPr>
        <i/>
        <sz val="10"/>
        <color theme="1"/>
        <rFont val="Candara"/>
        <family val="2"/>
      </rPr>
      <t>(complete Part D)</t>
    </r>
  </si>
  <si>
    <r>
      <t xml:space="preserve">Total Refundable Credits </t>
    </r>
    <r>
      <rPr>
        <b/>
        <i/>
        <sz val="10"/>
        <color theme="0"/>
        <rFont val="Candara"/>
        <family val="2"/>
      </rPr>
      <t>(Sum of L1140 to L1180)</t>
    </r>
  </si>
  <si>
    <r>
      <t xml:space="preserve">Adjusted Assessed Tax </t>
    </r>
    <r>
      <rPr>
        <b/>
        <i/>
        <sz val="10"/>
        <color theme="0"/>
        <rFont val="Candara"/>
        <family val="2"/>
      </rPr>
      <t>(Subtract L1190 from L1130)</t>
    </r>
  </si>
  <si>
    <r>
      <t xml:space="preserve">Total non-refundable credits </t>
    </r>
    <r>
      <rPr>
        <b/>
        <i/>
        <sz val="10"/>
        <color theme="0"/>
        <rFont val="Candara"/>
        <family val="2"/>
      </rPr>
      <t>(add L1210 to L1260)</t>
    </r>
  </si>
  <si>
    <r>
      <t>Tax Difference before Incentives</t>
    </r>
    <r>
      <rPr>
        <b/>
        <i/>
        <sz val="11"/>
        <color theme="0"/>
        <rFont val="Candara"/>
        <family val="2"/>
      </rPr>
      <t xml:space="preserve"> </t>
    </r>
    <r>
      <rPr>
        <b/>
        <i/>
        <sz val="10"/>
        <color theme="0"/>
        <rFont val="Candara"/>
        <family val="2"/>
      </rPr>
      <t>(Subtract L1270 - L1200, enter 0 if negative)</t>
    </r>
  </si>
  <si>
    <r>
      <t>NET TAX PAYABLE</t>
    </r>
    <r>
      <rPr>
        <b/>
        <i/>
        <sz val="11"/>
        <color theme="0"/>
        <rFont val="Candara"/>
        <family val="2"/>
      </rPr>
      <t xml:space="preserve"> </t>
    </r>
    <r>
      <rPr>
        <b/>
        <i/>
        <sz val="10"/>
        <color theme="0"/>
        <rFont val="Candara"/>
        <family val="2"/>
      </rPr>
      <t>(Subtract L1280 from L1290 and L1300, enter 0 if negative)</t>
    </r>
  </si>
  <si>
    <r>
      <rPr>
        <b/>
        <sz val="14"/>
        <color theme="0"/>
        <rFont val="Candara"/>
        <family val="2"/>
      </rPr>
      <t>Assessable Income from sources other than Residential Rent</t>
    </r>
    <r>
      <rPr>
        <b/>
        <i/>
        <sz val="11"/>
        <color theme="0"/>
        <rFont val="Candara"/>
        <family val="2"/>
      </rPr>
      <t xml:space="preserve"> </t>
    </r>
    <r>
      <rPr>
        <b/>
        <i/>
        <sz val="10"/>
        <color theme="0"/>
        <rFont val="Candara"/>
        <family val="2"/>
      </rPr>
      <t>(L600 - L610, enter 0 if negative)</t>
    </r>
  </si>
  <si>
    <t>Losses from Sources other than Residental Rent to Carry Forward</t>
  </si>
  <si>
    <r>
      <t xml:space="preserve">Assessable Income - Life Insurance Companies </t>
    </r>
    <r>
      <rPr>
        <b/>
        <i/>
        <sz val="10"/>
        <color theme="0"/>
        <rFont val="Candara"/>
        <family val="2"/>
      </rPr>
      <t>(Add L650 and L660)</t>
    </r>
  </si>
  <si>
    <r>
      <t xml:space="preserve">Assessed Tax before Credits </t>
    </r>
    <r>
      <rPr>
        <b/>
        <i/>
        <sz val="10"/>
        <color theme="0"/>
        <rFont val="Candara"/>
        <family val="2"/>
      </rPr>
      <t>(Sum of Tax Assessed Tax cells above)</t>
    </r>
  </si>
  <si>
    <r>
      <t xml:space="preserve">Life Insurance Companies </t>
    </r>
    <r>
      <rPr>
        <i/>
        <sz val="10"/>
        <color theme="1"/>
        <rFont val="Candara"/>
        <family val="2"/>
      </rPr>
      <t>(line 670)</t>
    </r>
  </si>
  <si>
    <r>
      <t>Other Companies</t>
    </r>
    <r>
      <rPr>
        <i/>
        <sz val="10"/>
        <color theme="1"/>
        <rFont val="Candara"/>
        <family val="2"/>
      </rPr>
      <t xml:space="preserve"> (except those operating under specific legislation) </t>
    </r>
  </si>
  <si>
    <r>
      <t xml:space="preserve">Approved Cultural Project </t>
    </r>
    <r>
      <rPr>
        <i/>
        <sz val="10"/>
        <color theme="1"/>
        <rFont val="Candara"/>
        <family val="2"/>
      </rPr>
      <t xml:space="preserve">(Cultural Industries Act) </t>
    </r>
  </si>
  <si>
    <t>Ground Provision, Vegetables and Fruit</t>
  </si>
  <si>
    <r>
      <t xml:space="preserve">Total Rental Income </t>
    </r>
    <r>
      <rPr>
        <b/>
        <i/>
        <sz val="10"/>
        <color theme="1"/>
        <rFont val="Candara"/>
        <family val="2"/>
      </rPr>
      <t>(Excluding Residential Property)</t>
    </r>
  </si>
  <si>
    <r>
      <t xml:space="preserve">Trade Sales of Goods and Service - </t>
    </r>
    <r>
      <rPr>
        <b/>
        <i/>
        <sz val="11"/>
        <color theme="1"/>
        <rFont val="Candara"/>
        <family val="2"/>
      </rPr>
      <t>Domestic Income</t>
    </r>
  </si>
  <si>
    <r>
      <t xml:space="preserve">Trade Sales of Goods and Service - </t>
    </r>
    <r>
      <rPr>
        <b/>
        <i/>
        <sz val="11"/>
        <color theme="1"/>
        <rFont val="Candara"/>
        <family val="2"/>
      </rPr>
      <t>Exports</t>
    </r>
  </si>
  <si>
    <r>
      <t xml:space="preserve">Depreciation according to BRA's depreciation schedule </t>
    </r>
    <r>
      <rPr>
        <i/>
        <sz val="10"/>
        <color theme="1"/>
        <rFont val="Candara"/>
        <family val="2"/>
      </rPr>
      <t>(excluding building allowance)</t>
    </r>
  </si>
  <si>
    <r>
      <t xml:space="preserve">Losses available from Previous Years for set‐off </t>
    </r>
    <r>
      <rPr>
        <i/>
        <sz val="10"/>
        <color theme="1"/>
        <rFont val="Candara"/>
        <family val="2"/>
      </rPr>
      <t>(excluding losses from Residential Rent)</t>
    </r>
  </si>
  <si>
    <r>
      <t xml:space="preserve">Gross Investment Income plus 7% of short fall in reserves </t>
    </r>
    <r>
      <rPr>
        <i/>
        <sz val="10"/>
        <color theme="1"/>
        <rFont val="Candara"/>
        <family val="2"/>
      </rPr>
      <t>(Non-resident Life Insurance Company)</t>
    </r>
  </si>
  <si>
    <r>
      <t xml:space="preserve">Depreciation </t>
    </r>
    <r>
      <rPr>
        <i/>
        <sz val="10"/>
        <color theme="1"/>
        <rFont val="Candara"/>
        <family val="2"/>
      </rPr>
      <t>(according to financial statements)</t>
    </r>
  </si>
  <si>
    <t>Depreciation according to BRA's depreciation schedule</t>
  </si>
  <si>
    <r>
      <t xml:space="preserve">Gross Investment Income </t>
    </r>
    <r>
      <rPr>
        <i/>
        <sz val="10"/>
        <color theme="1"/>
        <rFont val="Candara"/>
        <family val="2"/>
      </rPr>
      <t>(Resident life Insurance Company)</t>
    </r>
  </si>
  <si>
    <t>Other Income</t>
  </si>
  <si>
    <t>Bad Debt</t>
  </si>
  <si>
    <r>
      <t xml:space="preserve">Total Income </t>
    </r>
    <r>
      <rPr>
        <b/>
        <i/>
        <sz val="10"/>
        <color theme="0"/>
        <rFont val="Candara"/>
        <family val="2"/>
      </rPr>
      <t>(Sum of L170 to L220)</t>
    </r>
  </si>
  <si>
    <t>Rate of Rebate Percentage</t>
  </si>
  <si>
    <t>Tax Payable on FC Earnings</t>
  </si>
  <si>
    <t>PART J – DEEMED PROFIT FROM FOREIGN CURRENCY EARNING</t>
  </si>
  <si>
    <t>The Effective Rate</t>
  </si>
  <si>
    <t>Deemed Profit as a % of Total Profits</t>
  </si>
  <si>
    <t>Foreign Currency Earnings OR Net Premium and Investment Income from Foreign Insurance Business</t>
  </si>
  <si>
    <t>Rebate (Schedules Four and Five Income Tax Act)</t>
  </si>
  <si>
    <t>Rebate</t>
  </si>
  <si>
    <r>
      <t>Tax Payable</t>
    </r>
    <r>
      <rPr>
        <i/>
        <sz val="8"/>
        <color theme="1"/>
        <rFont val="Candara"/>
        <family val="2"/>
      </rPr>
      <t xml:space="preserve"> (entered from line 1440)</t>
    </r>
  </si>
  <si>
    <r>
      <t xml:space="preserve">Deemed Foreign Currency Earnings ( </t>
    </r>
    <r>
      <rPr>
        <i/>
        <sz val="8"/>
        <color theme="1"/>
        <rFont val="Candara"/>
        <family val="2"/>
      </rPr>
      <t>(enter from 1430)</t>
    </r>
  </si>
  <si>
    <r>
      <rPr>
        <i/>
        <sz val="8"/>
        <rFont val="Candara"/>
        <family val="2"/>
      </rPr>
      <t>(Divided by)</t>
    </r>
    <r>
      <rPr>
        <sz val="10"/>
        <rFont val="Candara"/>
        <family val="2"/>
      </rPr>
      <t xml:space="preserve"> </t>
    </r>
    <r>
      <rPr>
        <sz val="9"/>
        <rFont val="Candara"/>
        <family val="2"/>
      </rPr>
      <t>Total Gross Earnings from all Sources OR Net Premium and Investment Income from Local and Foreign Insurance Business</t>
    </r>
  </si>
  <si>
    <r>
      <rPr>
        <i/>
        <sz val="10"/>
        <rFont val="Candara"/>
        <family val="2"/>
      </rPr>
      <t>(Divided by)</t>
    </r>
    <r>
      <rPr>
        <sz val="11"/>
        <rFont val="Candara"/>
        <family val="2"/>
      </rPr>
      <t>Taxable Income</t>
    </r>
  </si>
  <si>
    <r>
      <t xml:space="preserve">Deemed Profits </t>
    </r>
    <r>
      <rPr>
        <i/>
        <sz val="8"/>
        <rFont val="Candara"/>
        <family val="2"/>
      </rPr>
      <t>(enter from 1430)</t>
    </r>
  </si>
  <si>
    <r>
      <rPr>
        <i/>
        <sz val="8"/>
        <rFont val="Candara"/>
        <family val="2"/>
      </rPr>
      <t>(Multiplied by)</t>
    </r>
    <r>
      <rPr>
        <sz val="11"/>
        <rFont val="Candara"/>
        <family val="2"/>
      </rPr>
      <t xml:space="preserve"> % Rebate</t>
    </r>
    <r>
      <rPr>
        <i/>
        <sz val="8"/>
        <rFont val="Candara"/>
        <family val="2"/>
      </rPr>
      <t xml:space="preserve"> (entered from line 1510)</t>
    </r>
  </si>
  <si>
    <r>
      <rPr>
        <i/>
        <sz val="10"/>
        <rFont val="Candara"/>
        <family val="2"/>
      </rPr>
      <t>(Equal)</t>
    </r>
    <r>
      <rPr>
        <sz val="11"/>
        <rFont val="Candara"/>
        <family val="2"/>
      </rPr>
      <t>Deemed Profit</t>
    </r>
  </si>
  <si>
    <r>
      <rPr>
        <i/>
        <sz val="8"/>
        <rFont val="Candara"/>
        <family val="2"/>
      </rPr>
      <t>(Equal)</t>
    </r>
    <r>
      <rPr>
        <sz val="11"/>
        <rFont val="Candara"/>
        <family val="2"/>
      </rPr>
      <t xml:space="preserve"> Percentage of Total Profits</t>
    </r>
  </si>
  <si>
    <r>
      <rPr>
        <i/>
        <sz val="8"/>
        <color theme="1"/>
        <rFont val="Candara"/>
        <family val="2"/>
      </rPr>
      <t>(Equal)</t>
    </r>
    <r>
      <rPr>
        <sz val="11"/>
        <color theme="1"/>
        <rFont val="Candara"/>
        <family val="2"/>
      </rPr>
      <t xml:space="preserve"> Tax Payable</t>
    </r>
  </si>
  <si>
    <r>
      <rPr>
        <i/>
        <sz val="8"/>
        <rFont val="Candara"/>
        <family val="2"/>
      </rPr>
      <t xml:space="preserve">(Multiplied by) </t>
    </r>
    <r>
      <rPr>
        <sz val="12"/>
        <rFont val="Candara"/>
        <family val="2"/>
      </rPr>
      <t>100</t>
    </r>
  </si>
  <si>
    <r>
      <rPr>
        <i/>
        <sz val="8"/>
        <rFont val="Candara"/>
        <family val="2"/>
      </rPr>
      <t>(Equal)</t>
    </r>
    <r>
      <rPr>
        <sz val="10"/>
        <rFont val="Candara"/>
        <family val="2"/>
      </rPr>
      <t xml:space="preserve"> </t>
    </r>
    <r>
      <rPr>
        <sz val="11"/>
        <rFont val="Candara"/>
        <family val="2"/>
      </rPr>
      <t>Rate of Rebate Percentage</t>
    </r>
  </si>
  <si>
    <r>
      <rPr>
        <i/>
        <sz val="8"/>
        <rFont val="Candara"/>
        <family val="2"/>
      </rPr>
      <t>(Multiplied by)</t>
    </r>
    <r>
      <rPr>
        <sz val="8"/>
        <rFont val="Candara"/>
        <family val="2"/>
      </rPr>
      <t xml:space="preserve"> </t>
    </r>
    <r>
      <rPr>
        <sz val="11"/>
        <rFont val="Candara"/>
        <family val="2"/>
      </rPr>
      <t>Net Profit from all sources (P) OR Tax on Local and Foreign Insurance Business</t>
    </r>
  </si>
  <si>
    <t>Residential Losses Available to Carry Forward</t>
  </si>
  <si>
    <r>
      <t xml:space="preserve">Tax Incentive </t>
    </r>
    <r>
      <rPr>
        <i/>
        <sz val="8"/>
        <color theme="1"/>
        <rFont val="Candara"/>
        <family val="2"/>
      </rPr>
      <t>(Firms listed on the Junior Stock Market - Reduction = 50% of L1280 5th to 10th year)</t>
    </r>
  </si>
  <si>
    <r>
      <t>Tax Incentive</t>
    </r>
    <r>
      <rPr>
        <sz val="8"/>
        <color theme="1"/>
        <rFont val="Candara"/>
        <family val="2"/>
      </rPr>
      <t xml:space="preserve"> </t>
    </r>
    <r>
      <rPr>
        <i/>
        <sz val="8"/>
        <color theme="1"/>
        <rFont val="Candara"/>
        <family val="2"/>
      </rPr>
      <t>(Firms listed on the Junior Stock Market - Reduction = 25% of L1280 for the first five years)</t>
    </r>
  </si>
  <si>
    <r>
      <t xml:space="preserve">Tax Payable </t>
    </r>
    <r>
      <rPr>
        <i/>
        <sz val="8"/>
        <rFont val="Candara"/>
        <family val="2"/>
      </rPr>
      <t xml:space="preserve"> (enter from 1200)</t>
    </r>
  </si>
  <si>
    <r>
      <rPr>
        <i/>
        <sz val="8"/>
        <rFont val="Candara"/>
        <family val="2"/>
      </rPr>
      <t>(Divided by)</t>
    </r>
    <r>
      <rPr>
        <sz val="11"/>
        <rFont val="Candara"/>
        <family val="2"/>
      </rPr>
      <t xml:space="preserve">Net Profit from All Sources (P) OR Tax on Local and Foreign Insurance Business </t>
    </r>
    <r>
      <rPr>
        <i/>
        <sz val="8"/>
        <rFont val="Candara"/>
        <family val="2"/>
      </rPr>
      <t>(enter from 1410)</t>
    </r>
  </si>
  <si>
    <r>
      <rPr>
        <i/>
        <sz val="8"/>
        <color theme="1"/>
        <rFont val="Candara"/>
        <family val="2"/>
      </rPr>
      <t>(Multiplied by)</t>
    </r>
    <r>
      <rPr>
        <sz val="11"/>
        <color theme="1"/>
        <rFont val="Candara"/>
        <family val="2"/>
      </rPr>
      <t xml:space="preserve"> Effective Rate </t>
    </r>
    <r>
      <rPr>
        <i/>
        <sz val="8"/>
        <color theme="1"/>
        <rFont val="Candara"/>
        <family val="2"/>
      </rPr>
      <t>(enter from 1470)</t>
    </r>
  </si>
  <si>
    <r>
      <t xml:space="preserve">AMOUNT REFUNDABLE </t>
    </r>
    <r>
      <rPr>
        <b/>
        <i/>
        <sz val="10"/>
        <color theme="0"/>
        <rFont val="Candara"/>
        <family val="2"/>
      </rPr>
      <t>(Subtract L1190 from L1130, enter 0 if negative)</t>
    </r>
  </si>
  <si>
    <r>
      <rPr>
        <b/>
        <sz val="14"/>
        <color theme="0"/>
        <rFont val="Candara"/>
        <family val="2"/>
      </rPr>
      <t xml:space="preserve">Cost of Sales </t>
    </r>
    <r>
      <rPr>
        <b/>
        <i/>
        <sz val="10"/>
        <color theme="0"/>
        <rFont val="Candara"/>
        <family val="2"/>
      </rPr>
      <t>(L235 + L240 - L250)</t>
    </r>
  </si>
  <si>
    <r>
      <rPr>
        <b/>
        <sz val="14"/>
        <color theme="0"/>
        <rFont val="Candara"/>
        <family val="2"/>
      </rPr>
      <t>Total Operating Expenses</t>
    </r>
    <r>
      <rPr>
        <b/>
        <sz val="11"/>
        <color theme="0"/>
        <rFont val="Candara"/>
        <family val="2"/>
      </rPr>
      <t xml:space="preserve"> </t>
    </r>
    <r>
      <rPr>
        <b/>
        <i/>
        <sz val="10"/>
        <color theme="0"/>
        <rFont val="Candara"/>
        <family val="2"/>
      </rPr>
      <t>(Sum of L270 to L330)</t>
    </r>
  </si>
  <si>
    <r>
      <t xml:space="preserve">Net Income/Loss according to financial statements </t>
    </r>
    <r>
      <rPr>
        <i/>
        <sz val="10"/>
        <color theme="1"/>
        <rFont val="Candara"/>
        <family val="2"/>
      </rPr>
      <t>(Add L350 + L470)</t>
    </r>
  </si>
  <si>
    <r>
      <t>Renewable Energy and Energy Efficient Retrofits</t>
    </r>
    <r>
      <rPr>
        <i/>
        <sz val="10"/>
        <color theme="1"/>
        <rFont val="Candara"/>
        <family val="2"/>
      </rPr>
      <t xml:space="preserve"> (150 % of conversion allowance over five years, L510 X 150% max $25,000)</t>
    </r>
  </si>
  <si>
    <r>
      <t>Net Assets</t>
    </r>
    <r>
      <rPr>
        <b/>
        <sz val="10"/>
        <color theme="0"/>
        <rFont val="Candara"/>
        <family val="2"/>
      </rPr>
      <t xml:space="preserve"> </t>
    </r>
    <r>
      <rPr>
        <b/>
        <i/>
        <sz val="10"/>
        <color theme="0"/>
        <rFont val="Candara"/>
        <family val="2"/>
      </rPr>
      <t>(Sum of L70 - L80)</t>
    </r>
  </si>
  <si>
    <r>
      <t xml:space="preserve">Net Agricultural Income/Loss </t>
    </r>
    <r>
      <rPr>
        <b/>
        <i/>
        <sz val="10"/>
        <color theme="0"/>
        <rFont val="Candara"/>
        <family val="2"/>
      </rPr>
      <t>(L410 - L 460)</t>
    </r>
  </si>
  <si>
    <r>
      <t>Net Trade, Business, Investment and Non-residential Income/Loss</t>
    </r>
    <r>
      <rPr>
        <b/>
        <sz val="10"/>
        <color theme="0"/>
        <rFont val="Candara"/>
        <family val="2"/>
      </rPr>
      <t xml:space="preserve"> </t>
    </r>
    <r>
      <rPr>
        <b/>
        <i/>
        <sz val="10"/>
        <color theme="0"/>
        <rFont val="Candara"/>
        <family val="2"/>
      </rPr>
      <t>(L230 - L260 - L340)</t>
    </r>
  </si>
  <si>
    <r>
      <t>TAXABLE INCOME FROM ALL SOURCES</t>
    </r>
    <r>
      <rPr>
        <b/>
        <i/>
        <sz val="10"/>
        <color theme="0"/>
        <rFont val="Candara"/>
        <family val="2"/>
      </rPr>
      <t xml:space="preserve"> (L630 + L670 + L870 )</t>
    </r>
  </si>
  <si>
    <r>
      <t xml:space="preserve">Tax withheld by third parties on behalf of the BRA </t>
    </r>
    <r>
      <rPr>
        <i/>
        <sz val="10"/>
        <color theme="1"/>
        <rFont val="Candara"/>
        <family val="2"/>
      </rPr>
      <t>(Withholding Tax)</t>
    </r>
  </si>
  <si>
    <t xml:space="preserve">The whole idea behind the foreign currency allowance is to give taxpayers who earn foreign exchange and deposit it in the banking system a credit based on the percentage of foreign currency earned as it relates to the gross earnings. The credit granted is calculated as a percentage of the deemed tax payable on the foreign currency earned. Hence line 1480, Deemed Profits, divided by net profits from all sources allows us to arrive at a percentage of total profits and the rate of rebate percentage. Deemed foreign currency earnings, line 1520, is arrived at by subtracting the previous year losses at lines 610 and 850 from line 1480. The rebate is actually the deemed tax payable on the foreign currency earned at line 1540 multiplied by the percentage of the rebate.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</si>
</sst>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quot;$&quot;#,##0.00"/>
    <numFmt numFmtId="166" formatCode="_-&quot;$&quot;* #,##0.00_-;\-&quot;$&quot;* #,##0.00_-;_-&quot;$&quot;* &quot;-&quot;??_-;_-@_-"/>
    <numFmt numFmtId="167" formatCode="0.0%"/>
  </numFmts>
  <fonts count="41">
    <font>
      <sz val="11"/>
      <color theme="1"/>
      <name val="Calibri"/>
      <family val="2"/>
      <scheme val="minor"/>
    </font>
    <font>
      <sz val="10"/>
      <name val="Arial"/>
      <family val="2"/>
    </font>
    <font>
      <b/>
      <sz val="11"/>
      <color theme="0"/>
      <name val="Calibri"/>
      <family val="2"/>
      <scheme val="minor"/>
    </font>
    <font>
      <b/>
      <sz val="11"/>
      <color theme="1"/>
      <name val="Calibri"/>
      <family val="2"/>
      <scheme val="minor"/>
    </font>
    <font>
      <sz val="11"/>
      <color theme="0"/>
      <name val="Calibri"/>
      <family val="2"/>
      <scheme val="minor"/>
    </font>
    <font>
      <sz val="11"/>
      <name val="Calibri"/>
      <family val="2"/>
      <scheme val="minor"/>
    </font>
    <font>
      <sz val="9"/>
      <name val="Tahoma"/>
      <family val="2"/>
    </font>
    <font>
      <b/>
      <sz val="9"/>
      <name val="Tahoma"/>
      <family val="2"/>
    </font>
    <font>
      <i/>
      <sz val="11"/>
      <color theme="1"/>
      <name val="Calibri"/>
      <family val="2"/>
      <scheme val="minor"/>
    </font>
    <font>
      <b/>
      <u val="single"/>
      <sz val="11"/>
      <color rgb="FFFF0000"/>
      <name val="Calibri"/>
      <family val="2"/>
      <scheme val="minor"/>
    </font>
    <font>
      <b/>
      <sz val="11"/>
      <name val="Calibri"/>
      <family val="2"/>
      <scheme val="minor"/>
    </font>
    <font>
      <b/>
      <sz val="10"/>
      <color rgb="FFFF0000"/>
      <name val="Calibri"/>
      <family val="2"/>
      <scheme val="minor"/>
    </font>
    <font>
      <b/>
      <sz val="9"/>
      <color indexed="10"/>
      <name val="Tahoma"/>
      <family val="2"/>
    </font>
    <font>
      <b/>
      <sz val="12"/>
      <color theme="0"/>
      <name val="Candara"/>
      <family val="2"/>
    </font>
    <font>
      <sz val="11"/>
      <color theme="1"/>
      <name val="Candara"/>
      <family val="2"/>
    </font>
    <font>
      <b/>
      <sz val="11"/>
      <color theme="1"/>
      <name val="Candara"/>
      <family val="2"/>
    </font>
    <font>
      <b/>
      <sz val="14"/>
      <color theme="0"/>
      <name val="Candara"/>
      <family val="2"/>
    </font>
    <font>
      <i/>
      <sz val="10"/>
      <color theme="1"/>
      <name val="Candara"/>
      <family val="2"/>
    </font>
    <font>
      <b/>
      <sz val="10"/>
      <color theme="0"/>
      <name val="Candara"/>
      <family val="2"/>
    </font>
    <font>
      <b/>
      <i/>
      <sz val="10"/>
      <color theme="0"/>
      <name val="Candara"/>
      <family val="2"/>
    </font>
    <font>
      <sz val="11"/>
      <color theme="0"/>
      <name val="Candara"/>
      <family val="2"/>
    </font>
    <font>
      <b/>
      <u val="single"/>
      <sz val="11"/>
      <color rgb="FFFF0000"/>
      <name val="Candara"/>
      <family val="2"/>
    </font>
    <font>
      <b/>
      <sz val="11"/>
      <color theme="0"/>
      <name val="Candara"/>
      <family val="2"/>
    </font>
    <font>
      <b/>
      <i/>
      <sz val="11"/>
      <color theme="0"/>
      <name val="Candara"/>
      <family val="2"/>
    </font>
    <font>
      <b/>
      <sz val="11"/>
      <name val="Candara"/>
      <family val="2"/>
    </font>
    <font>
      <b/>
      <sz val="11"/>
      <color rgb="FFFF0000"/>
      <name val="Candara"/>
      <family val="2"/>
    </font>
    <font>
      <sz val="11"/>
      <name val="Candara"/>
      <family val="2"/>
    </font>
    <font>
      <b/>
      <i/>
      <sz val="10"/>
      <color theme="1"/>
      <name val="Candara"/>
      <family val="2"/>
    </font>
    <font>
      <b/>
      <i/>
      <sz val="11"/>
      <color theme="1"/>
      <name val="Candara"/>
      <family val="2"/>
    </font>
    <font>
      <i/>
      <sz val="8"/>
      <color theme="1"/>
      <name val="Candara"/>
      <family val="2"/>
    </font>
    <font>
      <b/>
      <sz val="14"/>
      <color theme="1"/>
      <name val="Candara"/>
      <family val="2"/>
    </font>
    <font>
      <b/>
      <sz val="12"/>
      <color theme="1"/>
      <name val="Candara"/>
      <family val="2"/>
    </font>
    <font>
      <i/>
      <sz val="10"/>
      <name val="Candara"/>
      <family val="2"/>
    </font>
    <font>
      <i/>
      <sz val="8"/>
      <name val="Candara"/>
      <family val="2"/>
    </font>
    <font>
      <sz val="10"/>
      <name val="Candara"/>
      <family val="2"/>
    </font>
    <font>
      <sz val="9"/>
      <name val="Candara"/>
      <family val="2"/>
    </font>
    <font>
      <sz val="12"/>
      <name val="Candara"/>
      <family val="2"/>
    </font>
    <font>
      <sz val="8"/>
      <name val="Candara"/>
      <family val="2"/>
    </font>
    <font>
      <sz val="8"/>
      <color theme="1"/>
      <name val="Candara"/>
      <family val="2"/>
    </font>
    <font>
      <b/>
      <sz val="10"/>
      <name val="Candara"/>
      <family val="2"/>
    </font>
    <font>
      <b/>
      <sz val="8"/>
      <name val="Calibri"/>
      <family val="2"/>
    </font>
  </fonts>
  <fills count="11">
    <fill>
      <patternFill/>
    </fill>
    <fill>
      <patternFill patternType="gray125"/>
    </fill>
    <fill>
      <patternFill patternType="solid">
        <fgColor theme="8" tint="-0.4999699890613556"/>
        <bgColor indexed="64"/>
      </patternFill>
    </fill>
    <fill>
      <patternFill patternType="solid">
        <fgColor theme="1"/>
        <bgColor indexed="64"/>
      </patternFill>
    </fill>
    <fill>
      <patternFill patternType="solid">
        <fgColor rgb="FFFFFF99"/>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39998000860214233"/>
        <bgColor indexed="64"/>
      </patternFill>
    </fill>
    <fill>
      <patternFill patternType="solid">
        <fgColor rgb="FFFFFFCC"/>
        <bgColor indexed="64"/>
      </patternFill>
    </fill>
    <fill>
      <patternFill patternType="solid">
        <fgColor rgb="FF002060"/>
        <bgColor indexed="64"/>
      </patternFill>
    </fill>
    <fill>
      <patternFill patternType="solid">
        <fgColor rgb="FFFCFDFD"/>
        <bgColor indexed="64"/>
      </patternFill>
    </fill>
  </fills>
  <borders count="23">
    <border>
      <left/>
      <right/>
      <top/>
      <bottom/>
      <diagonal/>
    </border>
    <border>
      <left style="thin">
        <color rgb="FFFFC000"/>
      </left>
      <right style="thin">
        <color rgb="FFFFC000"/>
      </right>
      <top style="thin">
        <color rgb="FFFFC000"/>
      </top>
      <bottom style="thin">
        <color rgb="FFFFC000"/>
      </bottom>
    </border>
    <border>
      <left style="thin">
        <color rgb="FFFFC000"/>
      </left>
      <right/>
      <top style="thin">
        <color rgb="FFFFC000"/>
      </top>
      <bottom style="thin">
        <color rgb="FFFFC000"/>
      </bottom>
    </border>
    <border>
      <left style="thin">
        <color rgb="FFFFC000"/>
      </left>
      <right/>
      <top/>
      <bottom/>
    </border>
    <border>
      <left style="thin">
        <color rgb="FFFFC000"/>
      </left>
      <right style="thin">
        <color rgb="FFFFC000"/>
      </right>
      <top style="thin">
        <color rgb="FFFFC000"/>
      </top>
      <bottom/>
    </border>
    <border>
      <left style="thin">
        <color rgb="FFFFC000"/>
      </left>
      <right style="thin">
        <color rgb="FFFFC000"/>
      </right>
      <top/>
      <bottom/>
    </border>
    <border>
      <left style="thin">
        <color rgb="FFFFC000"/>
      </left>
      <right/>
      <top style="thin">
        <color rgb="FFFFC000"/>
      </top>
      <bottom style="slantDashDot">
        <color rgb="FFFFC000"/>
      </bottom>
    </border>
    <border>
      <left style="thin">
        <color rgb="FFFFC000"/>
      </left>
      <right style="thin">
        <color rgb="FFFFC000"/>
      </right>
      <top style="thin">
        <color rgb="FFFFC000"/>
      </top>
      <bottom style="slantDashDot">
        <color rgb="FFFFC000"/>
      </bottom>
    </border>
    <border>
      <left style="thin">
        <color rgb="FFFFC000"/>
      </left>
      <right style="thin">
        <color rgb="FFFFC000"/>
      </right>
      <top/>
      <bottom style="thin">
        <color rgb="FFFFC000"/>
      </bottom>
    </border>
    <border>
      <left style="slantDashDot">
        <color theme="9" tint="0.3999499976634979"/>
      </left>
      <right/>
      <top style="slantDashDot">
        <color theme="9" tint="0.3999499976634979"/>
      </top>
      <bottom/>
    </border>
    <border>
      <left/>
      <right/>
      <top style="slantDashDot">
        <color theme="9" tint="0.3999499976634979"/>
      </top>
      <bottom/>
    </border>
    <border>
      <left/>
      <right style="slantDashDot">
        <color theme="9" tint="0.3999499976634979"/>
      </right>
      <top style="slantDashDot">
        <color theme="9" tint="0.3999499976634979"/>
      </top>
      <bottom/>
    </border>
    <border>
      <left style="slantDashDot">
        <color theme="9" tint="0.3999499976634979"/>
      </left>
      <right/>
      <top/>
      <bottom/>
    </border>
    <border>
      <left/>
      <right style="slantDashDot">
        <color theme="9" tint="0.3999499976634979"/>
      </right>
      <top/>
      <bottom/>
    </border>
    <border>
      <left style="slantDashDot">
        <color theme="9" tint="0.3999499976634979"/>
      </left>
      <right/>
      <top/>
      <bottom style="slantDashDot">
        <color theme="9" tint="0.3999499976634979"/>
      </bottom>
    </border>
    <border>
      <left/>
      <right/>
      <top/>
      <bottom style="slantDashDot">
        <color theme="9" tint="0.3999499976634979"/>
      </bottom>
    </border>
    <border>
      <left/>
      <right style="slantDashDot">
        <color theme="9" tint="0.3999499976634979"/>
      </right>
      <top/>
      <bottom style="slantDashDot">
        <color theme="9" tint="0.3999499976634979"/>
      </bottom>
    </border>
    <border>
      <left style="thin">
        <color rgb="FFFFC000"/>
      </left>
      <right style="thin">
        <color rgb="FFFFC000"/>
      </right>
      <top style="slantDashDot">
        <color rgb="FFFFC000"/>
      </top>
      <bottom style="thin">
        <color rgb="FFFFC000"/>
      </bottom>
    </border>
    <border>
      <left/>
      <right/>
      <top style="thin">
        <color rgb="FFFFC000"/>
      </top>
      <bottom style="thin">
        <color rgb="FFFFC000"/>
      </bottom>
    </border>
    <border>
      <left/>
      <right style="thin">
        <color rgb="FFFFC000"/>
      </right>
      <top style="thin">
        <color rgb="FFFFC000"/>
      </top>
      <bottom style="thin">
        <color rgb="FFFFC000"/>
      </bottom>
    </border>
    <border>
      <left style="thin">
        <color rgb="FFFFC000"/>
      </left>
      <right/>
      <top style="slantDashDot">
        <color rgb="FFFFC000"/>
      </top>
      <bottom style="thin">
        <color rgb="FFFFC000"/>
      </bottom>
    </border>
    <border>
      <left/>
      <right/>
      <top style="slantDashDot">
        <color rgb="FFFFC000"/>
      </top>
      <bottom style="thin">
        <color rgb="FFFFC000"/>
      </bottom>
    </border>
    <border>
      <left/>
      <right style="thin">
        <color rgb="FFFFC000"/>
      </right>
      <top style="slantDashDot">
        <color rgb="FFFFC000"/>
      </top>
      <bottom style="thin">
        <color rgb="FFFFC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5">
    <xf numFmtId="0" fontId="0" fillId="0" borderId="0" xfId="0"/>
    <xf numFmtId="0" fontId="0" fillId="0" borderId="0" xfId="0" applyAlignment="1">
      <alignment vertical="center"/>
    </xf>
    <xf numFmtId="164" fontId="0" fillId="0" borderId="0" xfId="0" applyNumberFormat="1" applyAlignment="1">
      <alignment horizontal="right" vertical="center"/>
    </xf>
    <xf numFmtId="0" fontId="0" fillId="0" borderId="0" xfId="0" applyAlignment="1">
      <alignment horizontal="center" vertical="center"/>
    </xf>
    <xf numFmtId="164" fontId="0" fillId="0" borderId="1" xfId="0" applyNumberFormat="1" applyBorder="1" applyAlignment="1">
      <alignment horizontal="right"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4" fillId="2" borderId="1" xfId="0" applyFont="1" applyFill="1" applyBorder="1" applyAlignment="1">
      <alignment horizontal="center" vertical="center"/>
    </xf>
    <xf numFmtId="0" fontId="0" fillId="0" borderId="1" xfId="0" applyBorder="1" applyAlignment="1">
      <alignment horizontal="center" vertical="center"/>
    </xf>
    <xf numFmtId="0" fontId="4" fillId="3" borderId="1" xfId="0" applyFont="1" applyFill="1" applyBorder="1" applyAlignment="1">
      <alignment horizontal="center" vertical="center"/>
    </xf>
    <xf numFmtId="0" fontId="2" fillId="2" borderId="1" xfId="0" applyFont="1" applyFill="1" applyBorder="1" applyAlignment="1">
      <alignment vertical="center"/>
    </xf>
    <xf numFmtId="0" fontId="0" fillId="0" borderId="1" xfId="0" applyBorder="1" applyAlignment="1">
      <alignment vertical="center"/>
    </xf>
    <xf numFmtId="0" fontId="0" fillId="0" borderId="1" xfId="0" applyFill="1" applyBorder="1" applyAlignment="1">
      <alignment vertical="center"/>
    </xf>
    <xf numFmtId="164" fontId="0" fillId="4" borderId="1" xfId="0" applyNumberFormat="1" applyFill="1" applyBorder="1" applyAlignment="1" applyProtection="1">
      <alignment horizontal="right" vertical="center"/>
      <protection locked="0"/>
    </xf>
    <xf numFmtId="164" fontId="0" fillId="4" borderId="1" xfId="0" applyNumberFormat="1" applyFill="1" applyBorder="1" applyAlignment="1" applyProtection="1">
      <alignment vertical="center"/>
      <protection locked="0"/>
    </xf>
    <xf numFmtId="164" fontId="0" fillId="4" borderId="1" xfId="0" applyNumberFormat="1" applyFill="1" applyBorder="1" applyAlignment="1" applyProtection="1">
      <alignment vertical="center"/>
      <protection/>
    </xf>
    <xf numFmtId="164" fontId="0" fillId="5" borderId="1" xfId="0" applyNumberFormat="1" applyFill="1" applyBorder="1" applyAlignment="1" applyProtection="1">
      <alignment vertical="center"/>
      <protection locked="0"/>
    </xf>
    <xf numFmtId="164" fontId="0" fillId="5" borderId="1" xfId="0" applyNumberFormat="1" applyFill="1" applyBorder="1" applyAlignment="1" applyProtection="1">
      <alignment vertical="center"/>
      <protection/>
    </xf>
    <xf numFmtId="164" fontId="0" fillId="5" borderId="1" xfId="0" applyNumberFormat="1" applyFill="1" applyBorder="1" applyAlignment="1">
      <alignment vertical="center"/>
    </xf>
    <xf numFmtId="164" fontId="0" fillId="5" borderId="1" xfId="0" applyNumberFormat="1" applyFill="1" applyBorder="1" applyAlignment="1" applyProtection="1">
      <alignment horizontal="right" vertical="center"/>
      <protection/>
    </xf>
    <xf numFmtId="0" fontId="5" fillId="6" borderId="1" xfId="0" applyFont="1" applyFill="1" applyBorder="1" applyAlignment="1">
      <alignment horizontal="center" vertical="center"/>
    </xf>
    <xf numFmtId="0" fontId="5" fillId="0" borderId="1" xfId="0" applyFont="1" applyBorder="1" applyAlignment="1">
      <alignment horizontal="center" vertical="center"/>
    </xf>
    <xf numFmtId="0" fontId="4" fillId="2" borderId="1" xfId="0" applyNumberFormat="1" applyFont="1" applyFill="1" applyBorder="1" applyAlignment="1">
      <alignment horizontal="center" vertical="center"/>
    </xf>
    <xf numFmtId="164" fontId="0" fillId="4" borderId="1" xfId="0" applyNumberFormat="1" applyFill="1" applyBorder="1" applyAlignment="1" applyProtection="1">
      <alignment horizontal="center" vertical="center" wrapText="1"/>
      <protection locked="0"/>
    </xf>
    <xf numFmtId="0" fontId="9" fillId="0" borderId="0" xfId="0" applyFont="1" applyAlignment="1">
      <alignment vertical="center"/>
    </xf>
    <xf numFmtId="164" fontId="0" fillId="4" borderId="1" xfId="0" applyNumberFormat="1" applyFill="1" applyBorder="1" applyAlignment="1">
      <alignment vertical="center"/>
    </xf>
    <xf numFmtId="0" fontId="0" fillId="0" borderId="2" xfId="0" applyBorder="1" applyAlignment="1">
      <alignment horizontal="center" vertical="center"/>
    </xf>
    <xf numFmtId="0" fontId="2" fillId="2" borderId="2" xfId="0" applyFont="1" applyFill="1" applyBorder="1" applyAlignment="1">
      <alignment vertical="center"/>
    </xf>
    <xf numFmtId="164" fontId="10" fillId="5" borderId="1" xfId="0" applyNumberFormat="1" applyFont="1" applyFill="1" applyBorder="1" applyAlignment="1">
      <alignment vertical="center"/>
    </xf>
    <xf numFmtId="0" fontId="0" fillId="2" borderId="0" xfId="0" applyFill="1" applyAlignment="1">
      <alignment vertical="center"/>
    </xf>
    <xf numFmtId="164" fontId="0" fillId="0" borderId="0" xfId="0" applyNumberFormat="1" applyAlignment="1">
      <alignment vertical="center"/>
    </xf>
    <xf numFmtId="0" fontId="0" fillId="5" borderId="0" xfId="0" applyFill="1" applyAlignment="1">
      <alignment vertical="center"/>
    </xf>
    <xf numFmtId="0" fontId="0" fillId="5" borderId="0" xfId="0" applyFill="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right" vertical="center"/>
    </xf>
    <xf numFmtId="164" fontId="0" fillId="7" borderId="1" xfId="0" applyNumberFormat="1" applyFill="1" applyBorder="1" applyAlignment="1" applyProtection="1">
      <alignment vertical="center"/>
      <protection/>
    </xf>
    <xf numFmtId="165" fontId="0" fillId="0" borderId="0" xfId="0" applyNumberFormat="1"/>
    <xf numFmtId="0" fontId="11" fillId="0" borderId="0" xfId="0" applyFont="1" applyAlignment="1">
      <alignment vertical="center" wrapText="1"/>
    </xf>
    <xf numFmtId="0" fontId="11" fillId="0" borderId="3" xfId="0" applyFont="1" applyBorder="1" applyAlignment="1">
      <alignment vertical="center" wrapText="1"/>
    </xf>
    <xf numFmtId="0" fontId="14" fillId="0" borderId="0" xfId="0" applyFont="1" applyAlignment="1">
      <alignment vertical="center"/>
    </xf>
    <xf numFmtId="164" fontId="14" fillId="0" borderId="1" xfId="0" applyNumberFormat="1" applyFont="1" applyBorder="1" applyAlignment="1">
      <alignment horizontal="right" vertical="center"/>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20" fillId="2" borderId="1" xfId="0" applyFont="1" applyFill="1" applyBorder="1" applyAlignment="1">
      <alignment horizontal="center" vertical="center"/>
    </xf>
    <xf numFmtId="164" fontId="14" fillId="5" borderId="1" xfId="0" applyNumberFormat="1" applyFont="1" applyFill="1" applyBorder="1" applyAlignment="1" applyProtection="1">
      <alignment horizontal="right" vertical="center"/>
      <protection/>
    </xf>
    <xf numFmtId="0" fontId="21" fillId="0" borderId="0" xfId="0" applyFont="1" applyAlignment="1">
      <alignment vertical="center"/>
    </xf>
    <xf numFmtId="164" fontId="14" fillId="5" borderId="1" xfId="0" applyNumberFormat="1" applyFont="1" applyFill="1" applyBorder="1" applyAlignment="1" applyProtection="1">
      <alignment vertical="center"/>
      <protection/>
    </xf>
    <xf numFmtId="164" fontId="14" fillId="7" borderId="1" xfId="0" applyNumberFormat="1" applyFont="1" applyFill="1" applyBorder="1" applyAlignment="1" applyProtection="1">
      <alignment vertical="center"/>
      <protection/>
    </xf>
    <xf numFmtId="0" fontId="20" fillId="3" borderId="1" xfId="0" applyFont="1" applyFill="1" applyBorder="1" applyAlignment="1">
      <alignment horizontal="center" vertical="center"/>
    </xf>
    <xf numFmtId="0" fontId="14" fillId="0" borderId="1" xfId="0" applyFont="1" applyBorder="1" applyAlignment="1">
      <alignment vertical="center"/>
    </xf>
    <xf numFmtId="0" fontId="20" fillId="2" borderId="1" xfId="0" applyNumberFormat="1" applyFont="1" applyFill="1" applyBorder="1" applyAlignment="1">
      <alignment horizontal="center" vertical="center"/>
    </xf>
    <xf numFmtId="0" fontId="14" fillId="0" borderId="1" xfId="0" applyFont="1" applyFill="1" applyBorder="1" applyAlignment="1">
      <alignment vertical="center"/>
    </xf>
    <xf numFmtId="164" fontId="14" fillId="5" borderId="1" xfId="0" applyNumberFormat="1" applyFont="1" applyFill="1" applyBorder="1" applyAlignment="1">
      <alignment vertical="center"/>
    </xf>
    <xf numFmtId="164" fontId="14" fillId="0" borderId="0" xfId="0" applyNumberFormat="1" applyFont="1" applyAlignment="1">
      <alignment vertical="center"/>
    </xf>
    <xf numFmtId="0" fontId="16" fillId="2" borderId="2" xfId="0" applyFont="1" applyFill="1" applyBorder="1" applyAlignment="1">
      <alignment vertical="center"/>
    </xf>
    <xf numFmtId="164" fontId="24" fillId="5" borderId="1" xfId="0" applyNumberFormat="1" applyFont="1" applyFill="1" applyBorder="1" applyAlignment="1">
      <alignment vertical="center"/>
    </xf>
    <xf numFmtId="0" fontId="14" fillId="2" borderId="0" xfId="0" applyFont="1" applyFill="1" applyAlignment="1">
      <alignment vertical="center"/>
    </xf>
    <xf numFmtId="0" fontId="26" fillId="6" borderId="1" xfId="0" applyFont="1" applyFill="1" applyBorder="1" applyAlignment="1">
      <alignment horizontal="center" vertical="center"/>
    </xf>
    <xf numFmtId="0" fontId="26" fillId="0" borderId="1" xfId="0" applyFont="1" applyBorder="1" applyAlignment="1">
      <alignment horizontal="center" vertical="center"/>
    </xf>
    <xf numFmtId="164" fontId="14" fillId="5" borderId="1" xfId="0" applyNumberFormat="1" applyFont="1" applyFill="1" applyBorder="1" applyAlignment="1" applyProtection="1">
      <alignment vertical="center"/>
      <protection locked="0"/>
    </xf>
    <xf numFmtId="0" fontId="14" fillId="0" borderId="4" xfId="0" applyFont="1" applyBorder="1" applyAlignment="1">
      <alignment vertical="center"/>
    </xf>
    <xf numFmtId="0" fontId="14" fillId="0" borderId="5" xfId="0" applyFont="1" applyBorder="1" applyAlignment="1">
      <alignment vertical="center"/>
    </xf>
    <xf numFmtId="0" fontId="16" fillId="2" borderId="1" xfId="0" applyFont="1" applyFill="1" applyBorder="1" applyAlignment="1">
      <alignment vertical="center"/>
    </xf>
    <xf numFmtId="0" fontId="14" fillId="0" borderId="1" xfId="0" applyFont="1" applyBorder="1" applyAlignment="1">
      <alignment horizontal="center" vertical="center"/>
    </xf>
    <xf numFmtId="164" fontId="25" fillId="5" borderId="0" xfId="0" applyNumberFormat="1"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xf>
    <xf numFmtId="0" fontId="13" fillId="0" borderId="0" xfId="0" applyFont="1" applyFill="1" applyBorder="1" applyAlignment="1">
      <alignment vertical="center" wrapText="1"/>
    </xf>
    <xf numFmtId="0" fontId="30" fillId="6" borderId="0" xfId="0" applyFont="1" applyFill="1" applyBorder="1" applyAlignment="1">
      <alignment vertical="center"/>
    </xf>
    <xf numFmtId="0" fontId="30" fillId="0" borderId="0" xfId="0" applyFont="1" applyFill="1" applyBorder="1" applyAlignment="1">
      <alignment vertical="center"/>
    </xf>
    <xf numFmtId="0" fontId="14" fillId="0" borderId="0" xfId="0" applyFont="1" applyFill="1" applyBorder="1" applyAlignment="1">
      <alignment horizontal="center" vertical="center"/>
    </xf>
    <xf numFmtId="165" fontId="14" fillId="0" borderId="0" xfId="0" applyNumberFormat="1" applyFont="1" applyFill="1" applyBorder="1" applyAlignment="1">
      <alignment vertical="center"/>
    </xf>
    <xf numFmtId="0" fontId="14" fillId="0" borderId="0" xfId="0" applyFont="1" applyBorder="1" applyAlignment="1">
      <alignment horizontal="center" vertical="center"/>
    </xf>
    <xf numFmtId="165" fontId="14" fillId="0" borderId="0" xfId="0" applyNumberFormat="1" applyFont="1" applyBorder="1" applyAlignment="1">
      <alignment vertical="center"/>
    </xf>
    <xf numFmtId="0" fontId="31" fillId="0" borderId="0" xfId="0" applyFont="1" applyBorder="1" applyAlignment="1">
      <alignment vertical="center"/>
    </xf>
    <xf numFmtId="0" fontId="14" fillId="0" borderId="0" xfId="0" applyFont="1" applyBorder="1" applyAlignment="1">
      <alignment horizontal="left" vertical="center"/>
    </xf>
    <xf numFmtId="165" fontId="14" fillId="0" borderId="0" xfId="0" applyNumberFormat="1" applyFont="1" applyBorder="1" applyAlignment="1">
      <alignment horizontal="right" vertical="center"/>
    </xf>
    <xf numFmtId="166" fontId="14" fillId="0" borderId="0" xfId="0" applyNumberFormat="1" applyFont="1" applyBorder="1" applyAlignment="1">
      <alignment horizontal="right" vertical="center"/>
    </xf>
    <xf numFmtId="10" fontId="14" fillId="0" borderId="0" xfId="0" applyNumberFormat="1" applyFont="1" applyBorder="1" applyAlignment="1">
      <alignment vertical="center"/>
    </xf>
    <xf numFmtId="1" fontId="14" fillId="0" borderId="0" xfId="0" applyNumberFormat="1" applyFont="1" applyBorder="1" applyAlignment="1">
      <alignment vertical="center"/>
    </xf>
    <xf numFmtId="0" fontId="20" fillId="2" borderId="1" xfId="0" applyFont="1" applyFill="1" applyBorder="1" applyAlignment="1">
      <alignment horizontal="center" vertical="center" wrapText="1"/>
    </xf>
    <xf numFmtId="0" fontId="20" fillId="2" borderId="1" xfId="0" applyFont="1" applyFill="1" applyBorder="1" applyAlignment="1">
      <alignment vertical="center"/>
    </xf>
    <xf numFmtId="164" fontId="14" fillId="0" borderId="0" xfId="0" applyNumberFormat="1" applyFont="1" applyBorder="1" applyAlignment="1">
      <alignment vertical="center"/>
    </xf>
    <xf numFmtId="0" fontId="14" fillId="6" borderId="0" xfId="0" applyFont="1" applyFill="1" applyBorder="1" applyAlignment="1">
      <alignment vertical="center"/>
    </xf>
    <xf numFmtId="164" fontId="14" fillId="6" borderId="0" xfId="0" applyNumberFormat="1" applyFont="1" applyFill="1" applyBorder="1" applyAlignment="1">
      <alignment vertical="center"/>
    </xf>
    <xf numFmtId="164" fontId="26" fillId="5" borderId="1" xfId="0" applyNumberFormat="1" applyFont="1" applyFill="1" applyBorder="1" applyAlignment="1">
      <alignment vertical="center"/>
    </xf>
    <xf numFmtId="0" fontId="14" fillId="0" borderId="6" xfId="0" applyFont="1" applyBorder="1" applyAlignment="1">
      <alignment horizontal="center" vertical="center"/>
    </xf>
    <xf numFmtId="0" fontId="20" fillId="2" borderId="7" xfId="0" applyNumberFormat="1" applyFont="1" applyFill="1" applyBorder="1" applyAlignment="1">
      <alignment horizontal="center" vertical="center"/>
    </xf>
    <xf numFmtId="164" fontId="14" fillId="5" borderId="7" xfId="0" applyNumberFormat="1" applyFont="1" applyFill="1" applyBorder="1" applyAlignment="1" applyProtection="1">
      <alignment vertical="center"/>
      <protection/>
    </xf>
    <xf numFmtId="0" fontId="20" fillId="3" borderId="7" xfId="0" applyFont="1" applyFill="1" applyBorder="1" applyAlignment="1">
      <alignment horizontal="center" vertical="center"/>
    </xf>
    <xf numFmtId="0" fontId="20" fillId="3" borderId="4" xfId="0" applyFont="1" applyFill="1" applyBorder="1" applyAlignment="1">
      <alignment horizontal="center" vertical="center"/>
    </xf>
    <xf numFmtId="164" fontId="14" fillId="5" borderId="4" xfId="0" applyNumberFormat="1" applyFont="1" applyFill="1" applyBorder="1" applyAlignment="1" applyProtection="1">
      <alignment vertical="center"/>
      <protection/>
    </xf>
    <xf numFmtId="0" fontId="20" fillId="2" borderId="4" xfId="0" applyFont="1" applyFill="1" applyBorder="1" applyAlignment="1">
      <alignment horizontal="center" vertical="center"/>
    </xf>
    <xf numFmtId="164" fontId="14" fillId="5" borderId="4" xfId="0" applyNumberFormat="1" applyFont="1" applyFill="1" applyBorder="1" applyAlignment="1" applyProtection="1">
      <alignment horizontal="right" vertical="center"/>
      <protection/>
    </xf>
    <xf numFmtId="0" fontId="14" fillId="0" borderId="4" xfId="0" applyFont="1" applyFill="1" applyBorder="1" applyAlignment="1">
      <alignment horizontal="center" vertical="center"/>
    </xf>
    <xf numFmtId="9" fontId="26" fillId="5" borderId="1" xfId="15" applyFont="1" applyFill="1" applyBorder="1" applyAlignment="1">
      <alignment vertical="center"/>
    </xf>
    <xf numFmtId="167" fontId="26" fillId="5" borderId="1" xfId="15" applyNumberFormat="1" applyFont="1" applyFill="1" applyBorder="1" applyAlignment="1">
      <alignment vertical="center"/>
    </xf>
    <xf numFmtId="10" fontId="26" fillId="5" borderId="1" xfId="15" applyNumberFormat="1" applyFont="1" applyFill="1" applyBorder="1" applyAlignment="1">
      <alignment vertical="center"/>
    </xf>
    <xf numFmtId="9" fontId="14" fillId="5" borderId="1" xfId="15" applyFont="1" applyFill="1" applyBorder="1" applyAlignment="1">
      <alignment vertical="center"/>
    </xf>
    <xf numFmtId="164" fontId="14" fillId="0" borderId="0" xfId="0" applyNumberFormat="1" applyFont="1" applyBorder="1" applyAlignment="1">
      <alignment horizontal="left" vertical="center"/>
    </xf>
    <xf numFmtId="167" fontId="14" fillId="0" borderId="0" xfId="15" applyNumberFormat="1" applyFont="1" applyBorder="1" applyAlignment="1">
      <alignment vertical="center"/>
    </xf>
    <xf numFmtId="164" fontId="31" fillId="0" borderId="0" xfId="0" applyNumberFormat="1" applyFont="1" applyBorder="1" applyAlignment="1">
      <alignment vertical="center"/>
    </xf>
    <xf numFmtId="10" fontId="14" fillId="0" borderId="0" xfId="15" applyNumberFormat="1" applyFont="1" applyBorder="1" applyAlignment="1">
      <alignment vertical="center"/>
    </xf>
    <xf numFmtId="2" fontId="14" fillId="0" borderId="0" xfId="0" applyNumberFormat="1" applyFont="1" applyBorder="1" applyAlignment="1">
      <alignment vertical="center"/>
    </xf>
    <xf numFmtId="0" fontId="14" fillId="0" borderId="8" xfId="0" applyFont="1" applyBorder="1" applyAlignment="1">
      <alignment vertical="center"/>
    </xf>
    <xf numFmtId="164" fontId="14" fillId="8" borderId="1" xfId="0" applyNumberFormat="1" applyFont="1" applyFill="1" applyBorder="1" applyAlignment="1" applyProtection="1">
      <alignment horizontal="right" vertical="center"/>
      <protection locked="0"/>
    </xf>
    <xf numFmtId="164" fontId="14" fillId="8" borderId="4" xfId="0" applyNumberFormat="1" applyFont="1" applyFill="1" applyBorder="1" applyAlignment="1" applyProtection="1">
      <alignment horizontal="right" vertical="center"/>
      <protection locked="0"/>
    </xf>
    <xf numFmtId="164" fontId="14" fillId="8" borderId="1" xfId="0" applyNumberFormat="1" applyFont="1" applyFill="1" applyBorder="1" applyAlignment="1" applyProtection="1">
      <alignment vertical="center"/>
      <protection locked="0"/>
    </xf>
    <xf numFmtId="164" fontId="14" fillId="8" borderId="1" xfId="0" applyNumberFormat="1" applyFont="1" applyFill="1" applyBorder="1" applyAlignment="1" applyProtection="1">
      <alignment vertical="center"/>
      <protection/>
    </xf>
    <xf numFmtId="164" fontId="14" fillId="8" borderId="1" xfId="0" applyNumberFormat="1" applyFont="1" applyFill="1" applyBorder="1" applyAlignment="1">
      <alignment vertical="center"/>
    </xf>
    <xf numFmtId="0" fontId="22" fillId="3" borderId="1" xfId="0" applyFont="1" applyFill="1" applyBorder="1" applyAlignment="1">
      <alignment vertical="center"/>
    </xf>
    <xf numFmtId="10" fontId="14" fillId="5" borderId="1" xfId="15" applyNumberFormat="1" applyFont="1" applyFill="1" applyBorder="1" applyAlignment="1">
      <alignment vertical="center"/>
    </xf>
    <xf numFmtId="0" fontId="39" fillId="0" borderId="0" xfId="0" applyFont="1" applyAlignment="1">
      <alignment vertical="center" wrapText="1"/>
    </xf>
    <xf numFmtId="164" fontId="15" fillId="8" borderId="1" xfId="0" applyNumberFormat="1" applyFont="1" applyFill="1" applyBorder="1" applyAlignment="1" applyProtection="1">
      <alignment horizontal="center" vertical="center" wrapText="1"/>
      <protection locked="0"/>
    </xf>
    <xf numFmtId="164" fontId="14" fillId="5" borderId="1" xfId="0" applyNumberFormat="1" applyFont="1" applyFill="1" applyBorder="1" applyAlignment="1" applyProtection="1">
      <alignment vertical="center"/>
      <protection/>
    </xf>
    <xf numFmtId="0" fontId="14" fillId="6" borderId="0" xfId="0" applyFont="1" applyFill="1" applyBorder="1" applyAlignment="1">
      <alignment vertical="center" wrapText="1"/>
    </xf>
    <xf numFmtId="164" fontId="14" fillId="6" borderId="0" xfId="0" applyNumberFormat="1" applyFont="1" applyFill="1" applyBorder="1" applyAlignment="1">
      <alignment vertical="center" wrapText="1"/>
    </xf>
    <xf numFmtId="0" fontId="14" fillId="6" borderId="9" xfId="0" applyFont="1" applyFill="1" applyBorder="1" applyAlignment="1">
      <alignment horizontal="left" vertical="center" wrapText="1"/>
    </xf>
    <xf numFmtId="0" fontId="14" fillId="6" borderId="10" xfId="0" applyFont="1" applyFill="1" applyBorder="1" applyAlignment="1">
      <alignment horizontal="left" vertical="center" wrapText="1"/>
    </xf>
    <xf numFmtId="0" fontId="14" fillId="6" borderId="11" xfId="0" applyFont="1" applyFill="1" applyBorder="1" applyAlignment="1">
      <alignment horizontal="left" vertical="center" wrapText="1"/>
    </xf>
    <xf numFmtId="0" fontId="14" fillId="6" borderId="12" xfId="0" applyFont="1" applyFill="1" applyBorder="1" applyAlignment="1">
      <alignment horizontal="left" vertical="center" wrapText="1"/>
    </xf>
    <xf numFmtId="0" fontId="14" fillId="6" borderId="0" xfId="0" applyFont="1" applyFill="1" applyBorder="1" applyAlignment="1">
      <alignment horizontal="left" vertical="center" wrapText="1"/>
    </xf>
    <xf numFmtId="0" fontId="14" fillId="6" borderId="13" xfId="0" applyFont="1" applyFill="1" applyBorder="1" applyAlignment="1">
      <alignment horizontal="left" vertical="center" wrapText="1"/>
    </xf>
    <xf numFmtId="0" fontId="14" fillId="6" borderId="14" xfId="0" applyFont="1" applyFill="1" applyBorder="1" applyAlignment="1">
      <alignment horizontal="left" vertical="center" wrapText="1"/>
    </xf>
    <xf numFmtId="0" fontId="14" fillId="6" borderId="15" xfId="0" applyFont="1" applyFill="1" applyBorder="1" applyAlignment="1">
      <alignment horizontal="left" vertical="center" wrapText="1"/>
    </xf>
    <xf numFmtId="0" fontId="14" fillId="6" borderId="16" xfId="0" applyFont="1" applyFill="1" applyBorder="1" applyAlignment="1">
      <alignment horizontal="left" vertical="center" wrapText="1"/>
    </xf>
    <xf numFmtId="0" fontId="13" fillId="9" borderId="17" xfId="0" applyFont="1" applyFill="1" applyBorder="1" applyAlignment="1">
      <alignment horizontal="left" vertical="center" wrapText="1"/>
    </xf>
    <xf numFmtId="0" fontId="26" fillId="0" borderId="1" xfId="0" applyFont="1" applyBorder="1" applyAlignment="1">
      <alignment horizontal="left" vertical="center"/>
    </xf>
    <xf numFmtId="0" fontId="26" fillId="10" borderId="1" xfId="0" applyFont="1" applyFill="1" applyBorder="1" applyAlignment="1">
      <alignment horizontal="left" vertical="center" wrapText="1"/>
    </xf>
    <xf numFmtId="0" fontId="16" fillId="2" borderId="1" xfId="0" applyFont="1" applyFill="1" applyBorder="1" applyAlignment="1">
      <alignment horizontal="left" vertical="center"/>
    </xf>
    <xf numFmtId="0" fontId="13" fillId="2" borderId="1" xfId="0" applyFont="1" applyFill="1" applyBorder="1" applyAlignment="1">
      <alignment horizontal="left" vertical="center"/>
    </xf>
    <xf numFmtId="0" fontId="36" fillId="0" borderId="1" xfId="0" applyFont="1" applyBorder="1" applyAlignment="1">
      <alignment horizontal="left"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1" xfId="0" applyFont="1" applyBorder="1" applyAlignment="1">
      <alignment horizontal="left" vertical="center"/>
    </xf>
    <xf numFmtId="0" fontId="22" fillId="2" borderId="2" xfId="0" applyFont="1" applyFill="1" applyBorder="1" applyAlignment="1">
      <alignment horizontal="left" vertical="center"/>
    </xf>
    <xf numFmtId="0" fontId="22" fillId="2" borderId="18" xfId="0" applyFont="1" applyFill="1" applyBorder="1" applyAlignment="1">
      <alignment horizontal="left" vertical="center"/>
    </xf>
    <xf numFmtId="0" fontId="22" fillId="2" borderId="19" xfId="0" applyFont="1" applyFill="1" applyBorder="1" applyAlignment="1">
      <alignment horizontal="left" vertical="center"/>
    </xf>
    <xf numFmtId="0" fontId="13" fillId="3" borderId="2" xfId="0" applyFont="1" applyFill="1" applyBorder="1" applyAlignment="1">
      <alignment horizontal="left" vertical="center"/>
    </xf>
    <xf numFmtId="0" fontId="13" fillId="3" borderId="18" xfId="0" applyFont="1" applyFill="1" applyBorder="1" applyAlignment="1">
      <alignment horizontal="left" vertical="center"/>
    </xf>
    <xf numFmtId="0" fontId="13" fillId="3" borderId="19" xfId="0" applyFont="1" applyFill="1" applyBorder="1" applyAlignment="1">
      <alignment horizontal="left" vertical="center"/>
    </xf>
    <xf numFmtId="0" fontId="14" fillId="0" borderId="2" xfId="0" applyFont="1" applyFill="1" applyBorder="1" applyAlignment="1">
      <alignment horizontal="left" vertical="center"/>
    </xf>
    <xf numFmtId="0" fontId="14" fillId="0" borderId="18" xfId="0" applyFont="1" applyFill="1" applyBorder="1" applyAlignment="1">
      <alignment horizontal="left" vertical="center"/>
    </xf>
    <xf numFmtId="0" fontId="14" fillId="0" borderId="19" xfId="0" applyFont="1" applyFill="1" applyBorder="1" applyAlignment="1">
      <alignment horizontal="left" vertical="center"/>
    </xf>
    <xf numFmtId="0" fontId="13" fillId="9" borderId="1" xfId="0" applyFont="1" applyFill="1" applyBorder="1" applyAlignment="1">
      <alignment horizontal="left" vertical="center"/>
    </xf>
    <xf numFmtId="0" fontId="15" fillId="0" borderId="1" xfId="0" applyFont="1" applyBorder="1" applyAlignment="1" quotePrefix="1">
      <alignment vertical="center" wrapText="1"/>
    </xf>
    <xf numFmtId="0" fontId="15" fillId="0" borderId="1" xfId="0" applyFont="1" applyBorder="1" applyAlignment="1">
      <alignment vertical="center" wrapText="1"/>
    </xf>
    <xf numFmtId="0" fontId="13" fillId="9" borderId="1" xfId="0" applyFont="1" applyFill="1" applyBorder="1" applyAlignment="1">
      <alignment horizontal="left" vertical="center" wrapText="1"/>
    </xf>
    <xf numFmtId="0" fontId="14" fillId="0" borderId="1" xfId="0" applyFont="1" applyBorder="1" applyAlignment="1">
      <alignment horizontal="center" vertical="center" wrapText="1"/>
    </xf>
    <xf numFmtId="0" fontId="14" fillId="0" borderId="1" xfId="0" applyFont="1" applyFill="1" applyBorder="1" applyAlignment="1">
      <alignment horizontal="left" vertical="center" wrapText="1"/>
    </xf>
    <xf numFmtId="0" fontId="14" fillId="0" borderId="1" xfId="0" applyFont="1" applyFill="1" applyBorder="1" applyAlignment="1">
      <alignment horizontal="left" vertical="center"/>
    </xf>
    <xf numFmtId="0" fontId="14" fillId="0" borderId="4" xfId="0" applyFont="1" applyFill="1" applyBorder="1" applyAlignment="1">
      <alignment horizontal="left" vertical="center"/>
    </xf>
    <xf numFmtId="0" fontId="22" fillId="2" borderId="1" xfId="0" applyFont="1" applyFill="1" applyBorder="1" applyAlignment="1">
      <alignment horizontal="left" vertical="center"/>
    </xf>
    <xf numFmtId="0" fontId="14" fillId="0" borderId="2"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6" fillId="2" borderId="4" xfId="0" applyFont="1" applyFill="1" applyBorder="1" applyAlignment="1">
      <alignment vertical="center"/>
    </xf>
    <xf numFmtId="0" fontId="16" fillId="3" borderId="1" xfId="0" applyFont="1" applyFill="1" applyBorder="1" applyAlignment="1">
      <alignment horizontal="left" vertical="center" wrapText="1"/>
    </xf>
    <xf numFmtId="0" fontId="16" fillId="2" borderId="4" xfId="0" applyFont="1" applyFill="1" applyBorder="1" applyAlignment="1">
      <alignment horizontal="left" vertical="center"/>
    </xf>
    <xf numFmtId="0" fontId="16" fillId="3" borderId="4" xfId="0" applyFont="1" applyFill="1" applyBorder="1" applyAlignment="1">
      <alignment horizontal="left" vertical="center"/>
    </xf>
    <xf numFmtId="0" fontId="16" fillId="2" borderId="1" xfId="0" applyFont="1" applyFill="1" applyBorder="1" applyAlignment="1">
      <alignment horizontal="center" vertical="center"/>
    </xf>
    <xf numFmtId="0" fontId="16" fillId="2" borderId="7" xfId="0" applyFont="1" applyFill="1" applyBorder="1" applyAlignment="1">
      <alignment horizontal="left" vertical="center"/>
    </xf>
    <xf numFmtId="0" fontId="13" fillId="9" borderId="20" xfId="0" applyFont="1" applyFill="1" applyBorder="1" applyAlignment="1">
      <alignment horizontal="left" vertical="center" wrapText="1"/>
    </xf>
    <xf numFmtId="0" fontId="13" fillId="9" borderId="21" xfId="0" applyFont="1" applyFill="1" applyBorder="1" applyAlignment="1">
      <alignment horizontal="left" vertical="center" wrapText="1"/>
    </xf>
    <xf numFmtId="0" fontId="13" fillId="9" borderId="22" xfId="0" applyFont="1" applyFill="1" applyBorder="1" applyAlignment="1">
      <alignment horizontal="left" vertical="center" wrapText="1"/>
    </xf>
    <xf numFmtId="0" fontId="14" fillId="0" borderId="5" xfId="0" applyFont="1" applyBorder="1" applyAlignment="1">
      <alignment horizontal="center" vertical="center"/>
    </xf>
    <xf numFmtId="0" fontId="14" fillId="0" borderId="8" xfId="0" applyFont="1" applyBorder="1" applyAlignment="1">
      <alignment horizontal="center" vertical="center"/>
    </xf>
    <xf numFmtId="0" fontId="13" fillId="3" borderId="1" xfId="0" applyFont="1" applyFill="1" applyBorder="1" applyAlignment="1">
      <alignment horizontal="left" vertical="center"/>
    </xf>
    <xf numFmtId="0" fontId="13" fillId="3" borderId="7" xfId="0" applyFont="1" applyFill="1" applyBorder="1" applyAlignment="1">
      <alignment horizontal="left" vertical="center"/>
    </xf>
    <xf numFmtId="0" fontId="16" fillId="2" borderId="2" xfId="0" applyFont="1" applyFill="1" applyBorder="1" applyAlignment="1">
      <alignment horizontal="left" vertical="center"/>
    </xf>
    <xf numFmtId="0" fontId="16" fillId="2" borderId="18" xfId="0" applyFont="1" applyFill="1" applyBorder="1" applyAlignment="1">
      <alignment horizontal="left" vertical="center"/>
    </xf>
    <xf numFmtId="0" fontId="16" fillId="2" borderId="19" xfId="0" applyFont="1" applyFill="1" applyBorder="1" applyAlignment="1">
      <alignment horizontal="left" vertical="center"/>
    </xf>
    <xf numFmtId="0" fontId="26" fillId="6" borderId="1" xfId="0" applyFont="1" applyFill="1" applyBorder="1" applyAlignment="1">
      <alignment horizontal="left" vertical="center"/>
    </xf>
    <xf numFmtId="0" fontId="3" fillId="0" borderId="1" xfId="0" applyFont="1" applyBorder="1" applyAlignment="1" quotePrefix="1">
      <alignment vertical="center" wrapText="1"/>
    </xf>
    <xf numFmtId="0" fontId="3" fillId="0" borderId="1" xfId="0" applyFont="1" applyBorder="1" applyAlignment="1">
      <alignment vertical="center" wrapText="1"/>
    </xf>
    <xf numFmtId="0" fontId="0" fillId="0" borderId="1" xfId="0" applyFill="1" applyBorder="1" applyAlignment="1">
      <alignment horizontal="left" vertical="center" wrapText="1"/>
    </xf>
    <xf numFmtId="0" fontId="2" fillId="9" borderId="1" xfId="0" applyFont="1" applyFill="1" applyBorder="1" applyAlignment="1">
      <alignment horizontal="left" vertical="center" wrapText="1"/>
    </xf>
    <xf numFmtId="0" fontId="2" fillId="2" borderId="1" xfId="0" applyFont="1" applyFill="1" applyBorder="1" applyAlignment="1">
      <alignment horizontal="left" vertical="center"/>
    </xf>
    <xf numFmtId="0" fontId="0" fillId="0" borderId="1" xfId="0" applyFill="1" applyBorder="1" applyAlignment="1">
      <alignment horizontal="lef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2" fillId="2" borderId="1" xfId="0" applyFont="1" applyFill="1" applyBorder="1" applyAlignment="1">
      <alignment vertical="center"/>
    </xf>
    <xf numFmtId="0" fontId="2" fillId="2" borderId="1" xfId="0" applyFont="1" applyFill="1" applyBorder="1" applyAlignment="1">
      <alignment horizontal="right" vertical="center"/>
    </xf>
    <xf numFmtId="0" fontId="2" fillId="2" borderId="1" xfId="0" applyFont="1" applyFill="1" applyBorder="1" applyAlignment="1">
      <alignment horizontal="center" vertical="center"/>
    </xf>
    <xf numFmtId="0" fontId="2" fillId="3" borderId="1" xfId="0" applyFont="1" applyFill="1" applyBorder="1" applyAlignment="1">
      <alignment horizontal="left" vertical="center" wrapText="1"/>
    </xf>
    <xf numFmtId="0" fontId="2" fillId="3" borderId="1" xfId="0" applyFont="1" applyFill="1" applyBorder="1" applyAlignment="1">
      <alignment horizontal="left" vertical="center"/>
    </xf>
    <xf numFmtId="0" fontId="2" fillId="3" borderId="2" xfId="0" applyFont="1" applyFill="1" applyBorder="1" applyAlignment="1">
      <alignment horizontal="left" vertical="center"/>
    </xf>
    <xf numFmtId="0" fontId="2" fillId="3" borderId="18" xfId="0" applyFont="1" applyFill="1" applyBorder="1" applyAlignment="1">
      <alignment horizontal="left" vertical="center"/>
    </xf>
    <xf numFmtId="0" fontId="2" fillId="3" borderId="19" xfId="0" applyFont="1" applyFill="1" applyBorder="1" applyAlignment="1">
      <alignment horizontal="left" vertical="center"/>
    </xf>
    <xf numFmtId="0" fontId="2" fillId="9" borderId="2" xfId="0" applyFont="1" applyFill="1" applyBorder="1" applyAlignment="1">
      <alignment horizontal="left" vertical="center" wrapText="1"/>
    </xf>
    <xf numFmtId="0" fontId="2" fillId="9" borderId="18" xfId="0" applyFont="1" applyFill="1" applyBorder="1" applyAlignment="1">
      <alignment horizontal="left" vertical="center" wrapText="1"/>
    </xf>
    <xf numFmtId="0" fontId="2" fillId="9" borderId="19" xfId="0" applyFont="1" applyFill="1" applyBorder="1" applyAlignment="1">
      <alignment horizontal="left" vertical="center" wrapText="1"/>
    </xf>
    <xf numFmtId="0" fontId="5" fillId="6" borderId="1"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18"/>
  <sheetViews>
    <sheetView tabSelected="1" workbookViewId="0" topLeftCell="A1">
      <selection activeCell="H9" sqref="H9"/>
    </sheetView>
  </sheetViews>
  <sheetFormatPr defaultColWidth="9.140625" defaultRowHeight="15"/>
  <cols>
    <col min="1" max="1" width="7.57421875" style="40" customWidth="1"/>
    <col min="2" max="2" width="77.00390625" style="40" customWidth="1"/>
    <col min="3" max="3" width="5.28125" style="40" customWidth="1"/>
    <col min="4" max="4" width="16.28125" style="40" customWidth="1"/>
    <col min="5" max="5" width="5.00390625" style="40" customWidth="1"/>
    <col min="6" max="6" width="15.57421875" style="54" customWidth="1"/>
    <col min="7" max="7" width="2.140625" style="40" bestFit="1" customWidth="1"/>
    <col min="8" max="8" width="55.140625" style="40" bestFit="1" customWidth="1"/>
    <col min="9" max="9" width="5.00390625" style="66" bestFit="1" customWidth="1"/>
    <col min="10" max="10" width="12.00390625" style="66" hidden="1" customWidth="1"/>
    <col min="11" max="15" width="12.00390625" style="66" customWidth="1"/>
    <col min="16" max="19" width="9.140625" style="66" customWidth="1"/>
    <col min="20" max="16384" width="9.140625" style="40" customWidth="1"/>
  </cols>
  <sheetData>
    <row r="1" spans="1:6" ht="19.5" customHeight="1">
      <c r="A1" s="145" t="s">
        <v>137</v>
      </c>
      <c r="B1" s="145"/>
      <c r="C1" s="145"/>
      <c r="D1" s="145"/>
      <c r="E1" s="145"/>
      <c r="F1" s="145"/>
    </row>
    <row r="2" spans="1:6" ht="100.5" customHeight="1">
      <c r="A2" s="146" t="s">
        <v>136</v>
      </c>
      <c r="B2" s="147"/>
      <c r="C2" s="147"/>
      <c r="D2" s="147"/>
      <c r="E2" s="147"/>
      <c r="F2" s="41"/>
    </row>
    <row r="3" spans="1:6" ht="19.5" customHeight="1">
      <c r="A3" s="148" t="s">
        <v>4</v>
      </c>
      <c r="B3" s="148"/>
      <c r="C3" s="148"/>
      <c r="D3" s="148"/>
      <c r="E3" s="148"/>
      <c r="F3" s="148"/>
    </row>
    <row r="4" spans="1:8" ht="30" customHeight="1">
      <c r="A4" s="149"/>
      <c r="B4" s="150" t="s">
        <v>5</v>
      </c>
      <c r="C4" s="150"/>
      <c r="D4" s="150"/>
      <c r="E4" s="42">
        <v>10</v>
      </c>
      <c r="F4" s="114" t="s">
        <v>133</v>
      </c>
      <c r="H4" s="113" t="s">
        <v>133</v>
      </c>
    </row>
    <row r="5" spans="1:8" ht="29.25" customHeight="1">
      <c r="A5" s="149"/>
      <c r="B5" s="150" t="s">
        <v>6</v>
      </c>
      <c r="C5" s="150"/>
      <c r="D5" s="150"/>
      <c r="E5" s="42">
        <v>20</v>
      </c>
      <c r="F5" s="114" t="s">
        <v>132</v>
      </c>
      <c r="H5" s="40" t="s">
        <v>132</v>
      </c>
    </row>
    <row r="6" spans="1:6" ht="19.5" customHeight="1">
      <c r="A6" s="148" t="s">
        <v>7</v>
      </c>
      <c r="B6" s="148"/>
      <c r="C6" s="148"/>
      <c r="D6" s="148"/>
      <c r="E6" s="148"/>
      <c r="F6" s="148"/>
    </row>
    <row r="7" spans="1:6" ht="19.5" customHeight="1">
      <c r="A7" s="61"/>
      <c r="B7" s="130" t="s">
        <v>8</v>
      </c>
      <c r="C7" s="130"/>
      <c r="D7" s="130"/>
      <c r="E7" s="130"/>
      <c r="F7" s="130"/>
    </row>
    <row r="8" spans="1:6" ht="19.5" customHeight="1">
      <c r="A8" s="62"/>
      <c r="B8" s="151" t="s">
        <v>138</v>
      </c>
      <c r="C8" s="151"/>
      <c r="D8" s="151"/>
      <c r="E8" s="43">
        <v>30</v>
      </c>
      <c r="F8" s="106">
        <v>100000</v>
      </c>
    </row>
    <row r="9" spans="1:6" ht="19.5" customHeight="1">
      <c r="A9" s="62"/>
      <c r="B9" s="151" t="s">
        <v>10</v>
      </c>
      <c r="C9" s="151"/>
      <c r="D9" s="151"/>
      <c r="E9" s="43">
        <v>40</v>
      </c>
      <c r="F9" s="106">
        <v>100000</v>
      </c>
    </row>
    <row r="10" spans="1:6" ht="19.5" customHeight="1">
      <c r="A10" s="62"/>
      <c r="B10" s="151" t="s">
        <v>11</v>
      </c>
      <c r="C10" s="151"/>
      <c r="D10" s="151"/>
      <c r="E10" s="43">
        <v>50</v>
      </c>
      <c r="F10" s="106">
        <v>100000</v>
      </c>
    </row>
    <row r="11" spans="1:17" ht="19.5" customHeight="1">
      <c r="A11" s="62"/>
      <c r="B11" s="151" t="s">
        <v>12</v>
      </c>
      <c r="C11" s="151"/>
      <c r="D11" s="151"/>
      <c r="E11" s="43">
        <v>60</v>
      </c>
      <c r="F11" s="106">
        <v>100000</v>
      </c>
      <c r="Q11" s="66">
        <v>11</v>
      </c>
    </row>
    <row r="12" spans="1:6" ht="19.5" customHeight="1">
      <c r="A12" s="62"/>
      <c r="B12" s="130" t="s">
        <v>139</v>
      </c>
      <c r="C12" s="130"/>
      <c r="D12" s="130"/>
      <c r="E12" s="44">
        <v>70</v>
      </c>
      <c r="F12" s="45">
        <f>SUM(F8:F11)</f>
        <v>400000</v>
      </c>
    </row>
    <row r="13" spans="1:6" ht="19.5" customHeight="1">
      <c r="A13" s="62"/>
      <c r="B13" s="130" t="s">
        <v>14</v>
      </c>
      <c r="C13" s="130"/>
      <c r="D13" s="130"/>
      <c r="E13" s="130"/>
      <c r="F13" s="130"/>
    </row>
    <row r="14" spans="1:6" ht="19.5" customHeight="1">
      <c r="A14" s="62"/>
      <c r="B14" s="151" t="s">
        <v>15</v>
      </c>
      <c r="C14" s="151"/>
      <c r="D14" s="151"/>
      <c r="E14" s="43">
        <v>80</v>
      </c>
      <c r="F14" s="106">
        <v>200000</v>
      </c>
    </row>
    <row r="15" spans="1:6" ht="19.5" customHeight="1">
      <c r="A15" s="62"/>
      <c r="B15" s="130" t="s">
        <v>212</v>
      </c>
      <c r="C15" s="130"/>
      <c r="D15" s="130"/>
      <c r="E15" s="44">
        <v>90</v>
      </c>
      <c r="F15" s="45">
        <f>SUM(F12-F14)</f>
        <v>200000</v>
      </c>
    </row>
    <row r="16" spans="1:8" ht="19.5" customHeight="1">
      <c r="A16" s="62"/>
      <c r="B16" s="130" t="s">
        <v>16</v>
      </c>
      <c r="C16" s="130"/>
      <c r="D16" s="130"/>
      <c r="E16" s="130"/>
      <c r="F16" s="130"/>
      <c r="H16" s="46" t="s">
        <v>131</v>
      </c>
    </row>
    <row r="17" spans="1:7" ht="19.5" customHeight="1" thickBot="1">
      <c r="A17" s="62"/>
      <c r="B17" s="152" t="s">
        <v>16</v>
      </c>
      <c r="C17" s="152"/>
      <c r="D17" s="152"/>
      <c r="E17" s="95">
        <v>100</v>
      </c>
      <c r="F17" s="107">
        <v>200000</v>
      </c>
      <c r="G17" s="46">
        <f>IF(F12-(F14+F17)=0,0,H16)</f>
        <v>0</v>
      </c>
    </row>
    <row r="18" spans="1:6" ht="19.5" customHeight="1">
      <c r="A18" s="127" t="s">
        <v>87</v>
      </c>
      <c r="B18" s="127"/>
      <c r="C18" s="127"/>
      <c r="D18" s="127"/>
      <c r="E18" s="127"/>
      <c r="F18" s="127"/>
    </row>
    <row r="19" spans="1:6" ht="19.5" customHeight="1">
      <c r="A19" s="61"/>
      <c r="B19" s="130" t="s">
        <v>22</v>
      </c>
      <c r="C19" s="130"/>
      <c r="D19" s="130"/>
      <c r="E19" s="130"/>
      <c r="F19" s="130"/>
    </row>
    <row r="20" spans="1:6" ht="19.5" customHeight="1">
      <c r="A20" s="62"/>
      <c r="B20" s="135" t="s">
        <v>170</v>
      </c>
      <c r="C20" s="135"/>
      <c r="D20" s="135"/>
      <c r="E20" s="64">
        <v>170</v>
      </c>
      <c r="F20" s="106">
        <v>500000</v>
      </c>
    </row>
    <row r="21" spans="1:6" ht="19.5" customHeight="1">
      <c r="A21" s="62"/>
      <c r="B21" s="135" t="s">
        <v>171</v>
      </c>
      <c r="C21" s="135"/>
      <c r="D21" s="135"/>
      <c r="E21" s="64">
        <v>180</v>
      </c>
      <c r="F21" s="106">
        <v>500000</v>
      </c>
    </row>
    <row r="22" spans="1:6" ht="19.5" customHeight="1">
      <c r="A22" s="62"/>
      <c r="B22" s="135" t="s">
        <v>19</v>
      </c>
      <c r="C22" s="135"/>
      <c r="D22" s="135"/>
      <c r="E22" s="64">
        <v>190</v>
      </c>
      <c r="F22" s="106">
        <v>500000</v>
      </c>
    </row>
    <row r="23" spans="1:6" ht="19.5" customHeight="1">
      <c r="A23" s="62"/>
      <c r="B23" s="135" t="s">
        <v>20</v>
      </c>
      <c r="C23" s="135"/>
      <c r="D23" s="135"/>
      <c r="E23" s="64">
        <v>200</v>
      </c>
      <c r="F23" s="106">
        <v>500000</v>
      </c>
    </row>
    <row r="24" spans="1:6" ht="19.5" customHeight="1">
      <c r="A24" s="62"/>
      <c r="B24" s="135" t="s">
        <v>169</v>
      </c>
      <c r="C24" s="135"/>
      <c r="D24" s="135"/>
      <c r="E24" s="64">
        <v>210</v>
      </c>
      <c r="F24" s="106">
        <v>500000</v>
      </c>
    </row>
    <row r="25" spans="1:6" ht="19.5" customHeight="1">
      <c r="A25" s="62"/>
      <c r="B25" s="154" t="s">
        <v>178</v>
      </c>
      <c r="C25" s="155"/>
      <c r="D25" s="156"/>
      <c r="E25" s="64">
        <v>220</v>
      </c>
      <c r="F25" s="106">
        <v>500000</v>
      </c>
    </row>
    <row r="26" spans="1:6" ht="19.5" customHeight="1">
      <c r="A26" s="62"/>
      <c r="B26" s="130" t="s">
        <v>180</v>
      </c>
      <c r="C26" s="130"/>
      <c r="D26" s="130"/>
      <c r="E26" s="44">
        <v>230</v>
      </c>
      <c r="F26" s="45">
        <f>SUM(F20:F25)</f>
        <v>3000000</v>
      </c>
    </row>
    <row r="27" spans="1:6" ht="19.5" customHeight="1">
      <c r="A27" s="62"/>
      <c r="B27" s="130" t="s">
        <v>24</v>
      </c>
      <c r="C27" s="130"/>
      <c r="D27" s="130"/>
      <c r="E27" s="130"/>
      <c r="F27" s="130"/>
    </row>
    <row r="28" spans="1:6" ht="19.5" customHeight="1">
      <c r="A28" s="62"/>
      <c r="B28" s="135" t="s">
        <v>25</v>
      </c>
      <c r="C28" s="135"/>
      <c r="D28" s="135"/>
      <c r="E28" s="64">
        <v>235</v>
      </c>
      <c r="F28" s="106">
        <v>50000</v>
      </c>
    </row>
    <row r="29" spans="1:6" ht="19.5" customHeight="1">
      <c r="A29" s="62"/>
      <c r="B29" s="135" t="s">
        <v>26</v>
      </c>
      <c r="C29" s="135"/>
      <c r="D29" s="135"/>
      <c r="E29" s="64">
        <v>240</v>
      </c>
      <c r="F29" s="106">
        <v>150000</v>
      </c>
    </row>
    <row r="30" spans="1:6" ht="19.5" customHeight="1">
      <c r="A30" s="62"/>
      <c r="B30" s="135" t="s">
        <v>27</v>
      </c>
      <c r="C30" s="135"/>
      <c r="D30" s="135"/>
      <c r="E30" s="64">
        <v>250</v>
      </c>
      <c r="F30" s="106">
        <v>50000</v>
      </c>
    </row>
    <row r="31" spans="1:6" ht="19.5" customHeight="1">
      <c r="A31" s="62"/>
      <c r="B31" s="153" t="s">
        <v>208</v>
      </c>
      <c r="C31" s="153"/>
      <c r="D31" s="153"/>
      <c r="E31" s="44">
        <v>260</v>
      </c>
      <c r="F31" s="45">
        <f>SUM(F28+F29-F30)</f>
        <v>150000</v>
      </c>
    </row>
    <row r="32" spans="1:6" ht="19.5" customHeight="1">
      <c r="A32" s="62"/>
      <c r="B32" s="130" t="s">
        <v>29</v>
      </c>
      <c r="C32" s="130"/>
      <c r="D32" s="130"/>
      <c r="E32" s="130"/>
      <c r="F32" s="130"/>
    </row>
    <row r="33" spans="1:6" ht="19.5" customHeight="1">
      <c r="A33" s="62"/>
      <c r="B33" s="151" t="s">
        <v>30</v>
      </c>
      <c r="C33" s="151"/>
      <c r="D33" s="151"/>
      <c r="E33" s="64">
        <v>270</v>
      </c>
      <c r="F33" s="106">
        <v>50000</v>
      </c>
    </row>
    <row r="34" spans="1:6" ht="19.5" customHeight="1">
      <c r="A34" s="62"/>
      <c r="B34" s="151" t="s">
        <v>31</v>
      </c>
      <c r="C34" s="151"/>
      <c r="D34" s="151"/>
      <c r="E34" s="64">
        <v>280</v>
      </c>
      <c r="F34" s="106">
        <v>50000</v>
      </c>
    </row>
    <row r="35" spans="1:6" ht="19.5" customHeight="1">
      <c r="A35" s="62"/>
      <c r="B35" s="151" t="s">
        <v>32</v>
      </c>
      <c r="C35" s="151"/>
      <c r="D35" s="151"/>
      <c r="E35" s="64">
        <v>290</v>
      </c>
      <c r="F35" s="106">
        <v>50000</v>
      </c>
    </row>
    <row r="36" spans="1:6" ht="19.5" customHeight="1">
      <c r="A36" s="62"/>
      <c r="B36" s="135" t="s">
        <v>33</v>
      </c>
      <c r="C36" s="135"/>
      <c r="D36" s="135"/>
      <c r="E36" s="64">
        <v>300</v>
      </c>
      <c r="F36" s="106">
        <v>50000</v>
      </c>
    </row>
    <row r="37" spans="1:6" ht="19.5" customHeight="1">
      <c r="A37" s="62"/>
      <c r="B37" s="151" t="s">
        <v>34</v>
      </c>
      <c r="C37" s="151"/>
      <c r="D37" s="151"/>
      <c r="E37" s="64">
        <v>310</v>
      </c>
      <c r="F37" s="106">
        <v>50000</v>
      </c>
    </row>
    <row r="38" spans="1:6" ht="19.5" customHeight="1">
      <c r="A38" s="62"/>
      <c r="B38" s="142" t="s">
        <v>179</v>
      </c>
      <c r="C38" s="143"/>
      <c r="D38" s="144"/>
      <c r="E38" s="64">
        <v>320</v>
      </c>
      <c r="F38" s="106">
        <v>50000</v>
      </c>
    </row>
    <row r="39" spans="1:6" ht="19.5" customHeight="1">
      <c r="A39" s="62"/>
      <c r="B39" s="135" t="s">
        <v>35</v>
      </c>
      <c r="C39" s="135"/>
      <c r="D39" s="135"/>
      <c r="E39" s="64">
        <v>330</v>
      </c>
      <c r="F39" s="106">
        <v>50000</v>
      </c>
    </row>
    <row r="40" spans="1:6" ht="19.5" customHeight="1">
      <c r="A40" s="62"/>
      <c r="B40" s="153" t="s">
        <v>209</v>
      </c>
      <c r="C40" s="153"/>
      <c r="D40" s="153"/>
      <c r="E40" s="44">
        <v>340</v>
      </c>
      <c r="F40" s="45">
        <f>SUM(F33:F39)</f>
        <v>350000</v>
      </c>
    </row>
    <row r="41" spans="1:6" ht="19.5" customHeight="1" thickBot="1">
      <c r="A41" s="62"/>
      <c r="B41" s="157" t="s">
        <v>214</v>
      </c>
      <c r="C41" s="157"/>
      <c r="D41" s="157"/>
      <c r="E41" s="93">
        <v>350</v>
      </c>
      <c r="F41" s="94">
        <f>SUM(F26-F31-F40)</f>
        <v>2500000</v>
      </c>
    </row>
    <row r="42" spans="1:6" ht="19.5" customHeight="1">
      <c r="A42" s="127" t="s">
        <v>38</v>
      </c>
      <c r="B42" s="127"/>
      <c r="C42" s="127"/>
      <c r="D42" s="127"/>
      <c r="E42" s="127"/>
      <c r="F42" s="127"/>
    </row>
    <row r="43" spans="1:6" ht="19.5" customHeight="1">
      <c r="A43" s="133"/>
      <c r="B43" s="130" t="s">
        <v>39</v>
      </c>
      <c r="C43" s="130"/>
      <c r="D43" s="130"/>
      <c r="E43" s="130"/>
      <c r="F43" s="130"/>
    </row>
    <row r="44" spans="1:6" ht="19.5" customHeight="1">
      <c r="A44" s="133"/>
      <c r="B44" s="135" t="s">
        <v>46</v>
      </c>
      <c r="C44" s="135"/>
      <c r="D44" s="135"/>
      <c r="E44" s="64">
        <v>370</v>
      </c>
      <c r="F44" s="106">
        <v>5000000</v>
      </c>
    </row>
    <row r="45" spans="1:6" ht="19.5" customHeight="1">
      <c r="A45" s="133"/>
      <c r="B45" s="135" t="s">
        <v>168</v>
      </c>
      <c r="C45" s="135"/>
      <c r="D45" s="135"/>
      <c r="E45" s="64">
        <v>380</v>
      </c>
      <c r="F45" s="106"/>
    </row>
    <row r="46" spans="1:6" ht="19.5" customHeight="1">
      <c r="A46" s="133"/>
      <c r="B46" s="135" t="s">
        <v>41</v>
      </c>
      <c r="C46" s="135"/>
      <c r="D46" s="135"/>
      <c r="E46" s="64">
        <v>390</v>
      </c>
      <c r="F46" s="106"/>
    </row>
    <row r="47" spans="1:6" ht="19.5" customHeight="1">
      <c r="A47" s="133"/>
      <c r="B47" s="135" t="s">
        <v>42</v>
      </c>
      <c r="C47" s="135"/>
      <c r="D47" s="135"/>
      <c r="E47" s="64">
        <v>400</v>
      </c>
      <c r="F47" s="106"/>
    </row>
    <row r="48" spans="1:6" ht="19.5" customHeight="1">
      <c r="A48" s="133"/>
      <c r="B48" s="130" t="s">
        <v>140</v>
      </c>
      <c r="C48" s="130"/>
      <c r="D48" s="130"/>
      <c r="E48" s="44">
        <v>410</v>
      </c>
      <c r="F48" s="45">
        <f>SUM(F44:F47)</f>
        <v>5000000</v>
      </c>
    </row>
    <row r="49" spans="1:6" ht="19.5" customHeight="1">
      <c r="A49" s="133"/>
      <c r="B49" s="130" t="s">
        <v>44</v>
      </c>
      <c r="C49" s="130"/>
      <c r="D49" s="130"/>
      <c r="E49" s="130"/>
      <c r="F49" s="130"/>
    </row>
    <row r="50" spans="1:6" ht="19.5" customHeight="1">
      <c r="A50" s="133"/>
      <c r="B50" s="151" t="s">
        <v>45</v>
      </c>
      <c r="C50" s="151"/>
      <c r="D50" s="151"/>
      <c r="E50" s="64">
        <v>420</v>
      </c>
      <c r="F50" s="106"/>
    </row>
    <row r="51" spans="1:6" ht="19.5" customHeight="1">
      <c r="A51" s="133"/>
      <c r="B51" s="135" t="s">
        <v>32</v>
      </c>
      <c r="C51" s="135"/>
      <c r="D51" s="135"/>
      <c r="E51" s="64">
        <v>430</v>
      </c>
      <c r="F51" s="106"/>
    </row>
    <row r="52" spans="1:6" ht="19.5" customHeight="1">
      <c r="A52" s="133"/>
      <c r="B52" s="151" t="s">
        <v>34</v>
      </c>
      <c r="C52" s="151"/>
      <c r="D52" s="151"/>
      <c r="E52" s="64">
        <v>440</v>
      </c>
      <c r="F52" s="106"/>
    </row>
    <row r="53" spans="1:6" ht="19.5" customHeight="1">
      <c r="A53" s="133"/>
      <c r="B53" s="135" t="s">
        <v>35</v>
      </c>
      <c r="C53" s="135"/>
      <c r="D53" s="135"/>
      <c r="E53" s="64">
        <v>450</v>
      </c>
      <c r="F53" s="106">
        <v>1000000</v>
      </c>
    </row>
    <row r="54" spans="1:6" ht="19.5" customHeight="1">
      <c r="A54" s="133"/>
      <c r="B54" s="130" t="s">
        <v>141</v>
      </c>
      <c r="C54" s="130"/>
      <c r="D54" s="130"/>
      <c r="E54" s="44">
        <v>460</v>
      </c>
      <c r="F54" s="45">
        <f>SUM(F50:F53)</f>
        <v>1000000</v>
      </c>
    </row>
    <row r="55" spans="1:6" ht="19.5" customHeight="1" thickBot="1">
      <c r="A55" s="134"/>
      <c r="B55" s="157" t="s">
        <v>213</v>
      </c>
      <c r="C55" s="157"/>
      <c r="D55" s="157"/>
      <c r="E55" s="93">
        <v>470</v>
      </c>
      <c r="F55" s="94">
        <f>SUM(F48-F54)</f>
        <v>4000000</v>
      </c>
    </row>
    <row r="56" spans="1:6" ht="19.5" customHeight="1">
      <c r="A56" s="127" t="s">
        <v>49</v>
      </c>
      <c r="B56" s="127"/>
      <c r="C56" s="127"/>
      <c r="D56" s="127"/>
      <c r="E56" s="127"/>
      <c r="F56" s="127"/>
    </row>
    <row r="57" spans="1:6" ht="19.5" customHeight="1">
      <c r="A57" s="133"/>
      <c r="B57" s="151" t="s">
        <v>210</v>
      </c>
      <c r="C57" s="151"/>
      <c r="D57" s="151"/>
      <c r="E57" s="64">
        <v>480</v>
      </c>
      <c r="F57" s="47">
        <f>SUM(F41+F55)</f>
        <v>6500000</v>
      </c>
    </row>
    <row r="58" spans="1:6" ht="19.5" customHeight="1">
      <c r="A58" s="133"/>
      <c r="B58" s="151" t="s">
        <v>142</v>
      </c>
      <c r="C58" s="151"/>
      <c r="D58" s="151"/>
      <c r="E58" s="64">
        <v>490</v>
      </c>
      <c r="F58" s="47">
        <f>SUM(F37+F52)</f>
        <v>50000</v>
      </c>
    </row>
    <row r="59" spans="1:6" ht="19.5" customHeight="1">
      <c r="A59" s="133"/>
      <c r="B59" s="135" t="s">
        <v>52</v>
      </c>
      <c r="C59" s="135"/>
      <c r="D59" s="135"/>
      <c r="E59" s="64">
        <v>500</v>
      </c>
      <c r="F59" s="108">
        <v>40000</v>
      </c>
    </row>
    <row r="60" spans="1:6" ht="19.5" customHeight="1">
      <c r="A60" s="133"/>
      <c r="B60" s="135" t="s">
        <v>53</v>
      </c>
      <c r="C60" s="135"/>
      <c r="D60" s="135"/>
      <c r="E60" s="64">
        <v>510</v>
      </c>
      <c r="F60" s="108"/>
    </row>
    <row r="61" spans="1:6" ht="19.5" customHeight="1">
      <c r="A61" s="133"/>
      <c r="B61" s="151" t="s">
        <v>54</v>
      </c>
      <c r="C61" s="151"/>
      <c r="D61" s="151"/>
      <c r="E61" s="64">
        <v>520</v>
      </c>
      <c r="F61" s="108"/>
    </row>
    <row r="62" spans="1:6" ht="19.5" customHeight="1">
      <c r="A62" s="133"/>
      <c r="B62" s="135" t="s">
        <v>143</v>
      </c>
      <c r="C62" s="135"/>
      <c r="D62" s="135"/>
      <c r="E62" s="44">
        <v>530</v>
      </c>
      <c r="F62" s="47">
        <f>SUM(F58:F61)</f>
        <v>90000</v>
      </c>
    </row>
    <row r="63" spans="1:6" ht="19.5" customHeight="1">
      <c r="A63" s="133"/>
      <c r="B63" s="151" t="s">
        <v>172</v>
      </c>
      <c r="C63" s="151"/>
      <c r="D63" s="151"/>
      <c r="E63" s="64">
        <v>540</v>
      </c>
      <c r="F63" s="108"/>
    </row>
    <row r="64" spans="1:6" ht="19.5" customHeight="1">
      <c r="A64" s="133"/>
      <c r="B64" s="151" t="s">
        <v>57</v>
      </c>
      <c r="C64" s="151"/>
      <c r="D64" s="151"/>
      <c r="E64" s="64">
        <v>550</v>
      </c>
      <c r="F64" s="108"/>
    </row>
    <row r="65" spans="1:9" ht="19.5" customHeight="1">
      <c r="A65" s="133"/>
      <c r="B65" s="151" t="s">
        <v>58</v>
      </c>
      <c r="C65" s="151"/>
      <c r="D65" s="151"/>
      <c r="E65" s="64">
        <v>560</v>
      </c>
      <c r="F65" s="108"/>
      <c r="I65" s="83">
        <f>SUM(F57-F58-F60+F66)</f>
        <v>6450000</v>
      </c>
    </row>
    <row r="66" spans="1:9" ht="19.5" customHeight="1">
      <c r="A66" s="133"/>
      <c r="B66" s="151" t="s">
        <v>211</v>
      </c>
      <c r="C66" s="151"/>
      <c r="D66" s="151"/>
      <c r="E66" s="44">
        <v>570</v>
      </c>
      <c r="F66" s="48">
        <f>IF(F60*1.5&gt;25000,25000,IF(F60&gt;0,F60*1.5,0))</f>
        <v>0</v>
      </c>
      <c r="I66" s="83"/>
    </row>
    <row r="67" spans="1:9" ht="19.5" customHeight="1">
      <c r="A67" s="133"/>
      <c r="B67" s="151" t="s">
        <v>59</v>
      </c>
      <c r="C67" s="151"/>
      <c r="D67" s="151"/>
      <c r="E67" s="64">
        <v>580</v>
      </c>
      <c r="F67" s="108"/>
      <c r="I67" s="83"/>
    </row>
    <row r="68" spans="1:6" ht="19.5" customHeight="1">
      <c r="A68" s="133"/>
      <c r="B68" s="135" t="s">
        <v>144</v>
      </c>
      <c r="C68" s="135"/>
      <c r="D68" s="135"/>
      <c r="E68" s="44">
        <v>590</v>
      </c>
      <c r="F68" s="47">
        <f>SUM(F63:F67)</f>
        <v>0</v>
      </c>
    </row>
    <row r="69" spans="1:6" ht="19.5" customHeight="1">
      <c r="A69" s="133"/>
      <c r="B69" s="130" t="s">
        <v>145</v>
      </c>
      <c r="C69" s="130"/>
      <c r="D69" s="130"/>
      <c r="E69" s="44">
        <v>600</v>
      </c>
      <c r="F69" s="115">
        <f>SUM(F57+F62-F68)</f>
        <v>6590000</v>
      </c>
    </row>
    <row r="70" spans="1:6" ht="19.5" customHeight="1">
      <c r="A70" s="133"/>
      <c r="B70" s="135" t="s">
        <v>173</v>
      </c>
      <c r="C70" s="135"/>
      <c r="D70" s="135"/>
      <c r="E70" s="64">
        <v>610</v>
      </c>
      <c r="F70" s="106">
        <v>1620603</v>
      </c>
    </row>
    <row r="71" spans="1:6" ht="19.5" customHeight="1">
      <c r="A71" s="133"/>
      <c r="B71" s="135" t="s">
        <v>90</v>
      </c>
      <c r="C71" s="135"/>
      <c r="D71" s="135"/>
      <c r="E71" s="64">
        <v>620</v>
      </c>
      <c r="F71" s="106"/>
    </row>
    <row r="72" spans="1:6" ht="19.5" customHeight="1">
      <c r="A72" s="133"/>
      <c r="B72" s="131" t="s">
        <v>161</v>
      </c>
      <c r="C72" s="131"/>
      <c r="D72" s="131"/>
      <c r="E72" s="44">
        <v>630</v>
      </c>
      <c r="F72" s="47">
        <f>IF(F69&gt;=F70,F69-F70,0)</f>
        <v>4969397</v>
      </c>
    </row>
    <row r="73" spans="1:6" ht="19.5" customHeight="1">
      <c r="A73" s="133"/>
      <c r="B73" s="158" t="s">
        <v>162</v>
      </c>
      <c r="C73" s="158"/>
      <c r="D73" s="158"/>
      <c r="E73" s="49">
        <v>640</v>
      </c>
      <c r="F73" s="47">
        <f>IF(F69&gt;=F70,0,IF(F70-F69-F71&lt;=0,0,IF(F70&gt;F69,F70-F69-F71)))</f>
        <v>0</v>
      </c>
    </row>
    <row r="74" spans="1:6" ht="19.5" customHeight="1">
      <c r="A74" s="148" t="s">
        <v>65</v>
      </c>
      <c r="B74" s="148"/>
      <c r="C74" s="148"/>
      <c r="D74" s="148"/>
      <c r="E74" s="148"/>
      <c r="F74" s="148"/>
    </row>
    <row r="75" spans="1:6" ht="19.5" customHeight="1">
      <c r="A75" s="133"/>
      <c r="B75" s="135" t="s">
        <v>177</v>
      </c>
      <c r="C75" s="135"/>
      <c r="D75" s="135"/>
      <c r="E75" s="64">
        <v>650</v>
      </c>
      <c r="F75" s="108">
        <v>300000</v>
      </c>
    </row>
    <row r="76" spans="1:6" ht="19.5" customHeight="1">
      <c r="A76" s="133"/>
      <c r="B76" s="135" t="s">
        <v>174</v>
      </c>
      <c r="C76" s="135"/>
      <c r="D76" s="135"/>
      <c r="E76" s="64">
        <v>660</v>
      </c>
      <c r="F76" s="108"/>
    </row>
    <row r="77" spans="1:6" ht="19.5" customHeight="1" thickBot="1">
      <c r="A77" s="134"/>
      <c r="B77" s="159" t="s">
        <v>163</v>
      </c>
      <c r="C77" s="159"/>
      <c r="D77" s="159"/>
      <c r="E77" s="93">
        <v>670</v>
      </c>
      <c r="F77" s="92">
        <f>SUM(F75:F76)</f>
        <v>300000</v>
      </c>
    </row>
    <row r="78" spans="1:6" ht="19.5" customHeight="1">
      <c r="A78" s="127" t="s">
        <v>69</v>
      </c>
      <c r="B78" s="127"/>
      <c r="C78" s="127"/>
      <c r="D78" s="127"/>
      <c r="E78" s="127"/>
      <c r="F78" s="127"/>
    </row>
    <row r="79" spans="1:6" ht="19.5" customHeight="1">
      <c r="A79" s="133"/>
      <c r="B79" s="130" t="s">
        <v>70</v>
      </c>
      <c r="C79" s="130"/>
      <c r="D79" s="130"/>
      <c r="E79" s="130"/>
      <c r="F79" s="130"/>
    </row>
    <row r="80" spans="1:6" ht="19.5" customHeight="1">
      <c r="A80" s="133"/>
      <c r="B80" s="154" t="s">
        <v>70</v>
      </c>
      <c r="C80" s="155"/>
      <c r="D80" s="156"/>
      <c r="E80" s="64">
        <v>680</v>
      </c>
      <c r="F80" s="108"/>
    </row>
    <row r="81" spans="1:6" ht="19.5" customHeight="1">
      <c r="A81" s="133"/>
      <c r="B81" s="130" t="s">
        <v>71</v>
      </c>
      <c r="C81" s="130"/>
      <c r="D81" s="130"/>
      <c r="E81" s="130"/>
      <c r="F81" s="130"/>
    </row>
    <row r="82" spans="1:6" ht="19.5" customHeight="1">
      <c r="A82" s="133"/>
      <c r="B82" s="135" t="s">
        <v>72</v>
      </c>
      <c r="C82" s="135"/>
      <c r="D82" s="135"/>
      <c r="E82" s="64">
        <v>690</v>
      </c>
      <c r="F82" s="108"/>
    </row>
    <row r="83" spans="1:6" ht="19.5" customHeight="1">
      <c r="A83" s="133"/>
      <c r="B83" s="151" t="s">
        <v>73</v>
      </c>
      <c r="C83" s="151"/>
      <c r="D83" s="151"/>
      <c r="E83" s="64">
        <v>700</v>
      </c>
      <c r="F83" s="108"/>
    </row>
    <row r="84" spans="1:26" ht="19.5" customHeight="1">
      <c r="A84" s="133"/>
      <c r="B84" s="135" t="s">
        <v>175</v>
      </c>
      <c r="C84" s="135"/>
      <c r="D84" s="135"/>
      <c r="E84" s="64">
        <v>710</v>
      </c>
      <c r="F84" s="108"/>
      <c r="Z84" s="66"/>
    </row>
    <row r="85" spans="1:6" ht="19.5" customHeight="1">
      <c r="A85" s="133"/>
      <c r="B85" s="135" t="s">
        <v>35</v>
      </c>
      <c r="C85" s="135"/>
      <c r="D85" s="135"/>
      <c r="E85" s="64">
        <v>720</v>
      </c>
      <c r="F85" s="108"/>
    </row>
    <row r="86" spans="1:6" ht="19.5" customHeight="1">
      <c r="A86" s="133"/>
      <c r="B86" s="130" t="s">
        <v>146</v>
      </c>
      <c r="C86" s="130"/>
      <c r="D86" s="130"/>
      <c r="E86" s="44">
        <v>730</v>
      </c>
      <c r="F86" s="47">
        <f>SUM(F82:F85)</f>
        <v>0</v>
      </c>
    </row>
    <row r="87" spans="1:6" ht="19.5" customHeight="1">
      <c r="A87" s="133"/>
      <c r="B87" s="130" t="s">
        <v>147</v>
      </c>
      <c r="C87" s="130"/>
      <c r="D87" s="130"/>
      <c r="E87" s="44">
        <v>740</v>
      </c>
      <c r="F87" s="47">
        <f>SUM(F80-F86)</f>
        <v>0</v>
      </c>
    </row>
    <row r="88" spans="1:6" ht="19.5" customHeight="1">
      <c r="A88" s="133"/>
      <c r="B88" s="151" t="s">
        <v>148</v>
      </c>
      <c r="C88" s="151"/>
      <c r="D88" s="151"/>
      <c r="E88" s="44">
        <v>750</v>
      </c>
      <c r="F88" s="47">
        <f>F84</f>
        <v>0</v>
      </c>
    </row>
    <row r="89" spans="1:6" ht="19.5" customHeight="1">
      <c r="A89" s="133"/>
      <c r="B89" s="135" t="s">
        <v>52</v>
      </c>
      <c r="C89" s="135"/>
      <c r="D89" s="135"/>
      <c r="E89" s="64">
        <v>760</v>
      </c>
      <c r="F89" s="108"/>
    </row>
    <row r="90" spans="1:6" ht="19.5" customHeight="1">
      <c r="A90" s="133"/>
      <c r="B90" s="135" t="s">
        <v>78</v>
      </c>
      <c r="C90" s="135"/>
      <c r="D90" s="135"/>
      <c r="E90" s="64">
        <v>770</v>
      </c>
      <c r="F90" s="108"/>
    </row>
    <row r="91" spans="1:6" ht="19.5" customHeight="1">
      <c r="A91" s="133"/>
      <c r="B91" s="151" t="s">
        <v>54</v>
      </c>
      <c r="C91" s="151"/>
      <c r="D91" s="151"/>
      <c r="E91" s="64">
        <v>780</v>
      </c>
      <c r="F91" s="108"/>
    </row>
    <row r="92" spans="1:6" ht="19.5" customHeight="1">
      <c r="A92" s="133"/>
      <c r="B92" s="135" t="s">
        <v>149</v>
      </c>
      <c r="C92" s="135"/>
      <c r="D92" s="135"/>
      <c r="E92" s="44">
        <v>790</v>
      </c>
      <c r="F92" s="47">
        <f>SUM(F88:F91)</f>
        <v>0</v>
      </c>
    </row>
    <row r="93" spans="1:6" ht="19.5" customHeight="1">
      <c r="A93" s="133"/>
      <c r="B93" s="151" t="s">
        <v>176</v>
      </c>
      <c r="C93" s="151"/>
      <c r="D93" s="151"/>
      <c r="E93" s="64">
        <v>800</v>
      </c>
      <c r="F93" s="108"/>
    </row>
    <row r="94" spans="1:6" ht="19.5" customHeight="1">
      <c r="A94" s="133"/>
      <c r="B94" s="151" t="s">
        <v>150</v>
      </c>
      <c r="C94" s="151"/>
      <c r="D94" s="151"/>
      <c r="E94" s="44">
        <v>810</v>
      </c>
      <c r="F94" s="48">
        <f>IF(F90*1.5&gt;25000,25000,IF(F90&gt;0,F90*1.5,0))</f>
        <v>0</v>
      </c>
    </row>
    <row r="95" spans="1:6" ht="19.5" customHeight="1">
      <c r="A95" s="133"/>
      <c r="B95" s="151" t="s">
        <v>59</v>
      </c>
      <c r="C95" s="151"/>
      <c r="D95" s="151"/>
      <c r="E95" s="64">
        <v>820</v>
      </c>
      <c r="F95" s="108"/>
    </row>
    <row r="96" spans="1:6" ht="19.5" customHeight="1">
      <c r="A96" s="133"/>
      <c r="B96" s="135" t="s">
        <v>151</v>
      </c>
      <c r="C96" s="135"/>
      <c r="D96" s="135"/>
      <c r="E96" s="44">
        <v>830</v>
      </c>
      <c r="F96" s="47">
        <f>SUM(F93:F95)</f>
        <v>0</v>
      </c>
    </row>
    <row r="97" spans="1:6" ht="19.5" customHeight="1">
      <c r="A97" s="133"/>
      <c r="B97" s="130" t="s">
        <v>152</v>
      </c>
      <c r="C97" s="130"/>
      <c r="D97" s="130"/>
      <c r="E97" s="44">
        <v>840</v>
      </c>
      <c r="F97" s="47">
        <f>SUM(F87+F92-F96)</f>
        <v>0</v>
      </c>
    </row>
    <row r="98" spans="1:10" ht="19.5" customHeight="1">
      <c r="A98" s="133"/>
      <c r="B98" s="135" t="s">
        <v>83</v>
      </c>
      <c r="C98" s="135"/>
      <c r="D98" s="135"/>
      <c r="E98" s="64">
        <v>850</v>
      </c>
      <c r="F98" s="108"/>
      <c r="J98" s="83"/>
    </row>
    <row r="99" spans="1:9" ht="19.5" customHeight="1">
      <c r="A99" s="133"/>
      <c r="B99" s="135" t="s">
        <v>84</v>
      </c>
      <c r="C99" s="135"/>
      <c r="D99" s="135"/>
      <c r="E99" s="64">
        <v>860</v>
      </c>
      <c r="F99" s="108"/>
      <c r="I99" s="83"/>
    </row>
    <row r="100" spans="1:6" ht="19.5" customHeight="1">
      <c r="A100" s="133"/>
      <c r="B100" s="130" t="s">
        <v>153</v>
      </c>
      <c r="C100" s="130"/>
      <c r="D100" s="130"/>
      <c r="E100" s="44">
        <v>870</v>
      </c>
      <c r="F100" s="47">
        <f>IF(F97&gt;=F98,F97-F98,0)</f>
        <v>0</v>
      </c>
    </row>
    <row r="101" spans="1:6" ht="19.5" customHeight="1" thickBot="1">
      <c r="A101" s="134"/>
      <c r="B101" s="160" t="s">
        <v>201</v>
      </c>
      <c r="C101" s="160"/>
      <c r="D101" s="160"/>
      <c r="E101" s="91">
        <v>880</v>
      </c>
      <c r="F101" s="47">
        <f>IF(F97&gt;=F98,0,IF(F98-F97-F99&lt;=0,0,IF(F98&gt;F97,F98-F97-F99)))</f>
        <v>0</v>
      </c>
    </row>
    <row r="102" spans="1:6" ht="19.5" customHeight="1">
      <c r="A102" s="127" t="s">
        <v>85</v>
      </c>
      <c r="B102" s="127"/>
      <c r="C102" s="127"/>
      <c r="D102" s="127"/>
      <c r="E102" s="127"/>
      <c r="F102" s="127"/>
    </row>
    <row r="103" spans="1:6" ht="19.5" customHeight="1">
      <c r="A103" s="61"/>
      <c r="B103" s="131" t="s">
        <v>215</v>
      </c>
      <c r="C103" s="131"/>
      <c r="D103" s="131"/>
      <c r="E103" s="44">
        <v>890</v>
      </c>
      <c r="F103" s="47">
        <f>SUM(F72+F77+F100)</f>
        <v>5269397</v>
      </c>
    </row>
    <row r="104" spans="1:6" ht="19.5" customHeight="1">
      <c r="A104" s="62"/>
      <c r="B104" s="63" t="s">
        <v>89</v>
      </c>
      <c r="C104" s="161" t="s">
        <v>0</v>
      </c>
      <c r="D104" s="161"/>
      <c r="E104" s="161" t="s">
        <v>134</v>
      </c>
      <c r="F104" s="161"/>
    </row>
    <row r="105" spans="1:6" ht="19.5" customHeight="1">
      <c r="A105" s="62"/>
      <c r="B105" s="50" t="s">
        <v>165</v>
      </c>
      <c r="C105" s="44">
        <v>900</v>
      </c>
      <c r="D105" s="47">
        <f>F77</f>
        <v>300000</v>
      </c>
      <c r="E105" s="51">
        <v>910</v>
      </c>
      <c r="F105" s="47">
        <f>SUM(D105)*0.05</f>
        <v>15000</v>
      </c>
    </row>
    <row r="106" spans="1:6" ht="19.5" customHeight="1">
      <c r="A106" s="62"/>
      <c r="B106" s="50" t="s">
        <v>1</v>
      </c>
      <c r="C106" s="64">
        <v>920</v>
      </c>
      <c r="D106" s="109"/>
      <c r="E106" s="51">
        <v>930</v>
      </c>
      <c r="F106" s="47">
        <f>IF(D106&gt;0,20000,IF(D106=0,0,))</f>
        <v>0</v>
      </c>
    </row>
    <row r="107" spans="1:6" ht="19.5" customHeight="1">
      <c r="A107" s="62"/>
      <c r="B107" s="52" t="s">
        <v>123</v>
      </c>
      <c r="C107" s="64">
        <v>940</v>
      </c>
      <c r="D107" s="109"/>
      <c r="E107" s="51">
        <v>950</v>
      </c>
      <c r="F107" s="47">
        <f>SUM(D107*0.15)</f>
        <v>0</v>
      </c>
    </row>
    <row r="108" spans="1:6" ht="19.5" customHeight="1">
      <c r="A108" s="62"/>
      <c r="B108" s="50" t="s">
        <v>124</v>
      </c>
      <c r="C108" s="64">
        <v>960</v>
      </c>
      <c r="D108" s="108"/>
      <c r="E108" s="51">
        <v>970</v>
      </c>
      <c r="F108" s="47">
        <f>SUM(D108*0.15)</f>
        <v>0</v>
      </c>
    </row>
    <row r="109" spans="1:6" ht="19.5" customHeight="1">
      <c r="A109" s="62"/>
      <c r="B109" s="50" t="s">
        <v>120</v>
      </c>
      <c r="C109" s="64">
        <v>980</v>
      </c>
      <c r="D109" s="108"/>
      <c r="E109" s="51">
        <v>990</v>
      </c>
      <c r="F109" s="47">
        <f>SUM(D109*0.15)</f>
        <v>0</v>
      </c>
    </row>
    <row r="110" spans="1:6" ht="19.5" customHeight="1">
      <c r="A110" s="62"/>
      <c r="B110" s="50" t="s">
        <v>121</v>
      </c>
      <c r="C110" s="64">
        <v>1000</v>
      </c>
      <c r="D110" s="109"/>
      <c r="E110" s="51">
        <v>1010</v>
      </c>
      <c r="F110" s="47">
        <f>SUM(D110*0.125)</f>
        <v>0</v>
      </c>
    </row>
    <row r="111" spans="1:7" ht="19.5" customHeight="1">
      <c r="A111" s="62"/>
      <c r="B111" s="50" t="s">
        <v>122</v>
      </c>
      <c r="C111" s="64">
        <v>1020</v>
      </c>
      <c r="D111" s="108"/>
      <c r="E111" s="51">
        <v>1030</v>
      </c>
      <c r="F111" s="53">
        <f>IF(D111&gt;30000000,(D111-30000000)*0.0025+600000,IF(D111&gt;20000000,(D111-20000000)*0.015+450000,IF(D111&gt;10000000,(D111-10000000)*0.02+250000,IF(D111&lt;=10000000,D111*0.025,0))))</f>
        <v>0</v>
      </c>
      <c r="G111" s="54"/>
    </row>
    <row r="112" spans="1:6" ht="19.5" customHeight="1">
      <c r="A112" s="62"/>
      <c r="B112" s="50" t="s">
        <v>166</v>
      </c>
      <c r="C112" s="64">
        <v>1040</v>
      </c>
      <c r="D112" s="108">
        <v>6590000</v>
      </c>
      <c r="E112" s="51">
        <v>1050</v>
      </c>
      <c r="F112" s="47">
        <f>SUM(D112*0.25)</f>
        <v>1647500</v>
      </c>
    </row>
    <row r="113" spans="1:6" ht="19.5" customHeight="1">
      <c r="A113" s="62"/>
      <c r="B113" s="52" t="s">
        <v>117</v>
      </c>
      <c r="C113" s="44">
        <v>1060</v>
      </c>
      <c r="D113" s="47">
        <f>F100</f>
        <v>0</v>
      </c>
      <c r="E113" s="51">
        <v>1070</v>
      </c>
      <c r="F113" s="47">
        <f>SUM(D113*0.15)</f>
        <v>0</v>
      </c>
    </row>
    <row r="114" spans="1:6" ht="19.5" customHeight="1">
      <c r="A114" s="62"/>
      <c r="B114" s="50" t="s">
        <v>167</v>
      </c>
      <c r="C114" s="64">
        <v>1080</v>
      </c>
      <c r="D114" s="109"/>
      <c r="E114" s="51">
        <v>1090</v>
      </c>
      <c r="F114" s="47">
        <f>SUM(D114*0.15)</f>
        <v>0</v>
      </c>
    </row>
    <row r="115" spans="1:6" ht="19.5" customHeight="1">
      <c r="A115" s="62"/>
      <c r="B115" s="50" t="s">
        <v>119</v>
      </c>
      <c r="C115" s="64">
        <v>1100</v>
      </c>
      <c r="D115" s="109"/>
      <c r="E115" s="51">
        <v>1110</v>
      </c>
      <c r="F115" s="47">
        <f>SUM(D115*0)</f>
        <v>0</v>
      </c>
    </row>
    <row r="116" spans="1:8" ht="19.5" customHeight="1">
      <c r="A116" s="105"/>
      <c r="B116" s="55" t="s">
        <v>154</v>
      </c>
      <c r="C116" s="51">
        <v>1120</v>
      </c>
      <c r="D116" s="56">
        <f>SUM(D105:D115)</f>
        <v>6890000</v>
      </c>
      <c r="E116" s="57"/>
      <c r="F116" s="65" t="str">
        <f>IF(D116=F103,E116,IF(F103&gt;D116,H116,IF(F103&lt;D116,H116)))</f>
        <v>TAXABLE INCOME AT 890 MUST BE EQUAL TO 1120</v>
      </c>
      <c r="H116" s="46" t="s">
        <v>135</v>
      </c>
    </row>
    <row r="117" spans="1:6" ht="19.5" customHeight="1" thickBot="1">
      <c r="A117" s="87"/>
      <c r="B117" s="162" t="s">
        <v>164</v>
      </c>
      <c r="C117" s="162"/>
      <c r="D117" s="162"/>
      <c r="E117" s="88">
        <v>1130</v>
      </c>
      <c r="F117" s="89">
        <f>SUM(F105:F115)</f>
        <v>1662500</v>
      </c>
    </row>
    <row r="118" spans="1:6" ht="19.5" customHeight="1">
      <c r="A118" s="163" t="s">
        <v>94</v>
      </c>
      <c r="B118" s="164"/>
      <c r="C118" s="164"/>
      <c r="D118" s="164"/>
      <c r="E118" s="164"/>
      <c r="F118" s="165"/>
    </row>
    <row r="119" spans="1:6" ht="19.5" customHeight="1">
      <c r="A119" s="134"/>
      <c r="B119" s="130" t="s">
        <v>95</v>
      </c>
      <c r="C119" s="130"/>
      <c r="D119" s="130"/>
      <c r="E119" s="130"/>
      <c r="F119" s="130"/>
    </row>
    <row r="120" spans="1:6" ht="19.5" customHeight="1">
      <c r="A120" s="166"/>
      <c r="B120" s="135" t="s">
        <v>96</v>
      </c>
      <c r="C120" s="135"/>
      <c r="D120" s="135"/>
      <c r="E120" s="64">
        <v>1140</v>
      </c>
      <c r="F120" s="108"/>
    </row>
    <row r="121" spans="1:6" ht="19.5" customHeight="1">
      <c r="A121" s="166"/>
      <c r="B121" s="135" t="s">
        <v>155</v>
      </c>
      <c r="C121" s="135"/>
      <c r="D121" s="135"/>
      <c r="E121" s="64">
        <v>1150</v>
      </c>
      <c r="F121" s="108"/>
    </row>
    <row r="122" spans="1:6" ht="19.5" customHeight="1">
      <c r="A122" s="166"/>
      <c r="B122" s="135" t="s">
        <v>216</v>
      </c>
      <c r="C122" s="135"/>
      <c r="D122" s="135"/>
      <c r="E122" s="64">
        <v>1170</v>
      </c>
      <c r="F122" s="108"/>
    </row>
    <row r="123" spans="1:6" ht="19.5" customHeight="1">
      <c r="A123" s="166"/>
      <c r="B123" s="135" t="s">
        <v>100</v>
      </c>
      <c r="C123" s="135"/>
      <c r="D123" s="135"/>
      <c r="E123" s="64">
        <v>1175</v>
      </c>
      <c r="F123" s="108"/>
    </row>
    <row r="124" spans="1:6" ht="19.5" customHeight="1">
      <c r="A124" s="166"/>
      <c r="B124" s="130" t="s">
        <v>156</v>
      </c>
      <c r="C124" s="130"/>
      <c r="D124" s="130"/>
      <c r="E124" s="44">
        <v>1180</v>
      </c>
      <c r="F124" s="47">
        <f>SUM(F120:F123)</f>
        <v>0</v>
      </c>
    </row>
    <row r="125" spans="1:6" ht="19.5" customHeight="1">
      <c r="A125" s="166"/>
      <c r="B125" s="130" t="s">
        <v>157</v>
      </c>
      <c r="C125" s="130"/>
      <c r="D125" s="130"/>
      <c r="E125" s="44">
        <v>1185</v>
      </c>
      <c r="F125" s="47">
        <f>IF(F117&gt;=F124,F117-F124,0)</f>
        <v>1662500</v>
      </c>
    </row>
    <row r="126" spans="1:6" ht="19.5" customHeight="1">
      <c r="A126" s="166"/>
      <c r="B126" s="130" t="s">
        <v>107</v>
      </c>
      <c r="C126" s="130"/>
      <c r="D126" s="130"/>
      <c r="E126" s="130"/>
      <c r="F126" s="130"/>
    </row>
    <row r="127" spans="1:16" ht="19.5" customHeight="1">
      <c r="A127" s="166"/>
      <c r="B127" s="173" t="s">
        <v>108</v>
      </c>
      <c r="C127" s="173"/>
      <c r="D127" s="173"/>
      <c r="E127" s="44">
        <v>1210</v>
      </c>
      <c r="F127" s="47">
        <f>F162</f>
        <v>334482.63273653056</v>
      </c>
      <c r="J127" s="69"/>
      <c r="K127" s="69"/>
      <c r="L127" s="69"/>
      <c r="M127" s="69"/>
      <c r="N127" s="69"/>
      <c r="O127" s="69"/>
      <c r="P127" s="69"/>
    </row>
    <row r="128" spans="1:6" ht="19.5" customHeight="1">
      <c r="A128" s="166"/>
      <c r="B128" s="135" t="s">
        <v>109</v>
      </c>
      <c r="C128" s="135"/>
      <c r="D128" s="135"/>
      <c r="E128" s="59">
        <v>1220</v>
      </c>
      <c r="F128" s="109"/>
    </row>
    <row r="129" spans="1:6" ht="19.5" customHeight="1">
      <c r="A129" s="166"/>
      <c r="B129" s="135" t="s">
        <v>110</v>
      </c>
      <c r="C129" s="135"/>
      <c r="D129" s="135"/>
      <c r="E129" s="58">
        <v>1230</v>
      </c>
      <c r="F129" s="109"/>
    </row>
    <row r="130" spans="1:6" ht="19.5" customHeight="1">
      <c r="A130" s="166"/>
      <c r="B130" s="135" t="s">
        <v>111</v>
      </c>
      <c r="C130" s="135"/>
      <c r="D130" s="135"/>
      <c r="E130" s="59">
        <v>1240</v>
      </c>
      <c r="F130" s="109"/>
    </row>
    <row r="131" spans="1:6" ht="19.5" customHeight="1">
      <c r="A131" s="166"/>
      <c r="B131" s="135" t="s">
        <v>113</v>
      </c>
      <c r="C131" s="135"/>
      <c r="D131" s="135"/>
      <c r="E131" s="58">
        <v>1250</v>
      </c>
      <c r="F131" s="109"/>
    </row>
    <row r="132" spans="1:6" ht="19.5" customHeight="1">
      <c r="A132" s="166"/>
      <c r="B132" s="135" t="s">
        <v>112</v>
      </c>
      <c r="C132" s="135"/>
      <c r="D132" s="135"/>
      <c r="E132" s="59">
        <v>1260</v>
      </c>
      <c r="F132" s="109"/>
    </row>
    <row r="133" spans="1:6" ht="19.5" customHeight="1">
      <c r="A133" s="166"/>
      <c r="B133" s="130" t="s">
        <v>158</v>
      </c>
      <c r="C133" s="130"/>
      <c r="D133" s="130"/>
      <c r="E133" s="44">
        <v>1270</v>
      </c>
      <c r="F133" s="60">
        <f>SUM(F127:F132)</f>
        <v>334482.63273653056</v>
      </c>
    </row>
    <row r="134" spans="1:6" ht="19.5" customHeight="1">
      <c r="A134" s="166"/>
      <c r="B134" s="170" t="s">
        <v>159</v>
      </c>
      <c r="C134" s="171"/>
      <c r="D134" s="172"/>
      <c r="E134" s="44">
        <v>1280</v>
      </c>
      <c r="F134" s="47">
        <f>IF(F133&gt;=F125,0,F125-F133)</f>
        <v>1328017.3672634694</v>
      </c>
    </row>
    <row r="135" spans="1:6" ht="19.5" customHeight="1">
      <c r="A135" s="166"/>
      <c r="B135" s="135" t="s">
        <v>203</v>
      </c>
      <c r="C135" s="135"/>
      <c r="D135" s="135"/>
      <c r="E135" s="44">
        <v>1290</v>
      </c>
      <c r="F135" s="47">
        <f>IF(F4="Yes",$F$134*0.25,0)</f>
        <v>332004.34181586734</v>
      </c>
    </row>
    <row r="136" spans="1:6" ht="19.5" customHeight="1">
      <c r="A136" s="166"/>
      <c r="B136" s="135" t="s">
        <v>202</v>
      </c>
      <c r="C136" s="135"/>
      <c r="D136" s="135"/>
      <c r="E136" s="44">
        <v>1300</v>
      </c>
      <c r="F136" s="47">
        <f>IF(F135&gt;0,0,IF(F5="Yes",$F$134*0.5,0))</f>
        <v>0</v>
      </c>
    </row>
    <row r="137" spans="1:6" ht="19.5" customHeight="1">
      <c r="A137" s="167"/>
      <c r="B137" s="135" t="s">
        <v>98</v>
      </c>
      <c r="C137" s="135"/>
      <c r="D137" s="135"/>
      <c r="E137" s="64">
        <v>1310</v>
      </c>
      <c r="F137" s="108"/>
    </row>
    <row r="138" spans="1:6" ht="19.5" customHeight="1">
      <c r="A138" s="168" t="s">
        <v>160</v>
      </c>
      <c r="B138" s="168"/>
      <c r="C138" s="168"/>
      <c r="D138" s="168"/>
      <c r="E138" s="49">
        <v>1320</v>
      </c>
      <c r="F138" s="47">
        <f>IF(F134-F135-F136-F137&lt;=0,0,F134-F135-F136-F137)</f>
        <v>996013.025447602</v>
      </c>
    </row>
    <row r="139" spans="1:8" ht="19.5" customHeight="1" thickBot="1">
      <c r="A139" s="169" t="s">
        <v>207</v>
      </c>
      <c r="B139" s="169"/>
      <c r="C139" s="169"/>
      <c r="D139" s="169"/>
      <c r="E139" s="90">
        <v>1330</v>
      </c>
      <c r="F139" s="89">
        <f>IF(F134-F135-F136-F137&gt;0,0,F134-F135-F136-F137)</f>
        <v>0</v>
      </c>
      <c r="G139" s="66"/>
      <c r="H139" s="66"/>
    </row>
    <row r="140" spans="1:15" ht="19.5" customHeight="1">
      <c r="A140" s="127" t="s">
        <v>183</v>
      </c>
      <c r="B140" s="127"/>
      <c r="C140" s="127"/>
      <c r="D140" s="127"/>
      <c r="E140" s="127"/>
      <c r="F140" s="127"/>
      <c r="G140" s="68"/>
      <c r="H140" s="67"/>
      <c r="J140" s="70"/>
      <c r="K140" s="70"/>
      <c r="L140" s="70"/>
      <c r="M140" s="70"/>
      <c r="N140" s="70"/>
      <c r="O140" s="70"/>
    </row>
    <row r="141" spans="1:15" ht="19.5" customHeight="1">
      <c r="A141" s="133"/>
      <c r="B141" s="128" t="s">
        <v>186</v>
      </c>
      <c r="C141" s="128"/>
      <c r="D141" s="128"/>
      <c r="E141" s="59">
        <v>1400</v>
      </c>
      <c r="F141" s="110">
        <v>4000000</v>
      </c>
      <c r="G141" s="67"/>
      <c r="H141" s="67"/>
      <c r="I141" s="67"/>
      <c r="J141" s="71"/>
      <c r="K141" s="72"/>
      <c r="L141" s="67"/>
      <c r="M141" s="67"/>
      <c r="N141" s="71"/>
      <c r="O141" s="72"/>
    </row>
    <row r="142" spans="1:15" ht="19.5" customHeight="1">
      <c r="A142" s="133"/>
      <c r="B142" s="129" t="s">
        <v>200</v>
      </c>
      <c r="C142" s="129"/>
      <c r="D142" s="129"/>
      <c r="E142" s="81">
        <v>1410</v>
      </c>
      <c r="F142" s="86">
        <f>F41+F55+F77+F87</f>
        <v>6800000</v>
      </c>
      <c r="G142" s="67"/>
      <c r="H142" s="67"/>
      <c r="I142" s="67"/>
      <c r="J142" s="71"/>
      <c r="K142" s="72"/>
      <c r="L142" s="67"/>
      <c r="M142" s="67"/>
      <c r="N142" s="67"/>
      <c r="O142" s="67"/>
    </row>
    <row r="143" spans="1:11" ht="19.5" customHeight="1">
      <c r="A143" s="133"/>
      <c r="B143" s="128" t="s">
        <v>191</v>
      </c>
      <c r="C143" s="128"/>
      <c r="D143" s="128"/>
      <c r="E143" s="44">
        <v>1420</v>
      </c>
      <c r="F143" s="86">
        <f>F26+F48+F77+F80</f>
        <v>8300000</v>
      </c>
      <c r="G143" s="66"/>
      <c r="H143" s="66"/>
      <c r="J143" s="73"/>
      <c r="K143" s="74"/>
    </row>
    <row r="144" spans="1:15" ht="19.5" customHeight="1">
      <c r="A144" s="133"/>
      <c r="B144" s="128" t="s">
        <v>195</v>
      </c>
      <c r="C144" s="128"/>
      <c r="D144" s="128"/>
      <c r="E144" s="81">
        <v>1430</v>
      </c>
      <c r="F144" s="53">
        <f>IF(F142+F143&lt;=0,0,IF(F141&gt;0,F141*F142/F143,0))</f>
        <v>3277108.43373494</v>
      </c>
      <c r="G144" s="66"/>
      <c r="H144" s="66"/>
      <c r="I144" s="75"/>
      <c r="J144" s="75"/>
      <c r="K144" s="75"/>
      <c r="L144" s="75"/>
      <c r="M144" s="75"/>
      <c r="N144" s="75"/>
      <c r="O144" s="75"/>
    </row>
    <row r="145" spans="1:15" ht="19.5" customHeight="1">
      <c r="A145" s="133"/>
      <c r="B145" s="130" t="s">
        <v>184</v>
      </c>
      <c r="C145" s="130"/>
      <c r="D145" s="130"/>
      <c r="E145" s="130"/>
      <c r="F145" s="130"/>
      <c r="G145" s="66"/>
      <c r="H145" s="66"/>
      <c r="I145" s="76"/>
      <c r="J145" s="73"/>
      <c r="K145" s="77"/>
      <c r="N145" s="73"/>
      <c r="O145" s="74"/>
    </row>
    <row r="146" spans="1:11" ht="19.5" customHeight="1">
      <c r="A146" s="133"/>
      <c r="B146" s="132" t="s">
        <v>204</v>
      </c>
      <c r="C146" s="132"/>
      <c r="D146" s="132"/>
      <c r="E146" s="82">
        <v>1440</v>
      </c>
      <c r="F146" s="86">
        <f>F125</f>
        <v>1662500</v>
      </c>
      <c r="G146" s="66"/>
      <c r="H146" s="66"/>
      <c r="I146" s="100"/>
      <c r="J146" s="73"/>
      <c r="K146" s="77"/>
    </row>
    <row r="147" spans="1:11" ht="19.5" customHeight="1">
      <c r="A147" s="133"/>
      <c r="B147" s="128" t="s">
        <v>198</v>
      </c>
      <c r="C147" s="128"/>
      <c r="D147" s="128"/>
      <c r="E147" s="82">
        <v>1450</v>
      </c>
      <c r="F147" s="86">
        <v>100</v>
      </c>
      <c r="G147" s="66"/>
      <c r="H147" s="66"/>
      <c r="I147" s="76"/>
      <c r="J147" s="73"/>
      <c r="K147" s="78"/>
    </row>
    <row r="148" spans="1:15" ht="19.5" customHeight="1">
      <c r="A148" s="133"/>
      <c r="B148" s="132" t="s">
        <v>192</v>
      </c>
      <c r="C148" s="132"/>
      <c r="D148" s="132"/>
      <c r="E148" s="82">
        <v>1460</v>
      </c>
      <c r="F148" s="86">
        <f>F103</f>
        <v>5269397</v>
      </c>
      <c r="G148" s="66"/>
      <c r="H148" s="66"/>
      <c r="I148" s="75"/>
      <c r="J148" s="75"/>
      <c r="K148" s="75"/>
      <c r="L148" s="75"/>
      <c r="M148" s="75"/>
      <c r="N148" s="75"/>
      <c r="O148" s="75"/>
    </row>
    <row r="149" spans="1:15" ht="19.5" customHeight="1">
      <c r="A149" s="133"/>
      <c r="B149" s="132" t="s">
        <v>199</v>
      </c>
      <c r="C149" s="132"/>
      <c r="D149" s="132"/>
      <c r="E149" s="82">
        <v>1470</v>
      </c>
      <c r="F149" s="97">
        <f>(IF(F146&gt;0,F146*100/F148,0))/100</f>
        <v>0.315500995654721</v>
      </c>
      <c r="G149" s="66"/>
      <c r="H149" s="66"/>
      <c r="I149" s="101"/>
      <c r="J149" s="73"/>
      <c r="K149" s="74"/>
      <c r="N149" s="73"/>
      <c r="O149" s="79"/>
    </row>
    <row r="150" spans="1:11" ht="19.5" customHeight="1">
      <c r="A150" s="133"/>
      <c r="B150" s="130" t="s">
        <v>185</v>
      </c>
      <c r="C150" s="130"/>
      <c r="D150" s="130"/>
      <c r="E150" s="130"/>
      <c r="F150" s="130"/>
      <c r="G150" s="66"/>
      <c r="H150" s="66"/>
      <c r="J150" s="73"/>
      <c r="K150" s="74"/>
    </row>
    <row r="151" spans="1:10" ht="19.5" customHeight="1">
      <c r="A151" s="133"/>
      <c r="B151" s="128" t="s">
        <v>193</v>
      </c>
      <c r="C151" s="128"/>
      <c r="D151" s="128"/>
      <c r="E151" s="82">
        <v>1480</v>
      </c>
      <c r="F151" s="86">
        <f>F144</f>
        <v>3277108.43373494</v>
      </c>
      <c r="G151" s="66"/>
      <c r="H151" s="66"/>
      <c r="I151" s="83"/>
      <c r="J151" s="73"/>
    </row>
    <row r="152" spans="1:15" ht="19.5" customHeight="1">
      <c r="A152" s="133"/>
      <c r="B152" s="128" t="s">
        <v>205</v>
      </c>
      <c r="C152" s="128"/>
      <c r="D152" s="128"/>
      <c r="E152" s="82">
        <v>1490</v>
      </c>
      <c r="F152" s="86">
        <f>F142</f>
        <v>6800000</v>
      </c>
      <c r="G152" s="66"/>
      <c r="H152" s="66"/>
      <c r="I152" s="102"/>
      <c r="J152" s="75"/>
      <c r="K152" s="75"/>
      <c r="L152" s="75"/>
      <c r="M152" s="75"/>
      <c r="N152" s="75"/>
      <c r="O152" s="75"/>
    </row>
    <row r="153" spans="1:15" ht="19.5" customHeight="1">
      <c r="A153" s="133"/>
      <c r="B153" s="128" t="s">
        <v>196</v>
      </c>
      <c r="C153" s="128"/>
      <c r="D153" s="128"/>
      <c r="E153" s="82">
        <v>1500</v>
      </c>
      <c r="F153" s="98">
        <f>(IF(F151&gt;0,F151/F152,0))</f>
        <v>0.4819277108433735</v>
      </c>
      <c r="G153" s="66"/>
      <c r="H153" s="66"/>
      <c r="I153" s="103"/>
      <c r="J153" s="73"/>
      <c r="K153" s="74"/>
      <c r="N153" s="73"/>
      <c r="O153" s="74"/>
    </row>
    <row r="154" spans="1:11" ht="19.5" customHeight="1">
      <c r="A154" s="133"/>
      <c r="B154" s="128" t="s">
        <v>181</v>
      </c>
      <c r="C154" s="128"/>
      <c r="D154" s="128"/>
      <c r="E154" s="82">
        <v>1510</v>
      </c>
      <c r="F154" s="96">
        <f>IF(F153&gt;81%,93%,IF(F153&gt;60%,79%,IF(F153&gt;40%,64%,IF(F153&gt;20%,45%,IF(F153&gt;0%,35%,IF(F153&lt;=0%,0))))))</f>
        <v>0.64</v>
      </c>
      <c r="G154" s="66"/>
      <c r="H154" s="66"/>
      <c r="J154" s="73"/>
      <c r="K154" s="80"/>
    </row>
    <row r="155" spans="1:15" ht="19.5" customHeight="1">
      <c r="A155" s="133"/>
      <c r="B155" s="131" t="s">
        <v>182</v>
      </c>
      <c r="C155" s="131"/>
      <c r="D155" s="131"/>
      <c r="E155" s="131"/>
      <c r="F155" s="131"/>
      <c r="G155" s="75"/>
      <c r="H155" s="75"/>
      <c r="I155" s="75"/>
      <c r="J155" s="75"/>
      <c r="K155" s="75"/>
      <c r="L155" s="75"/>
      <c r="M155" s="75"/>
      <c r="N155" s="75"/>
      <c r="O155" s="75"/>
    </row>
    <row r="156" spans="1:15" ht="19.5" customHeight="1">
      <c r="A156" s="133"/>
      <c r="B156" s="135" t="s">
        <v>190</v>
      </c>
      <c r="C156" s="135"/>
      <c r="D156" s="135"/>
      <c r="E156" s="82">
        <v>1520</v>
      </c>
      <c r="F156" s="53">
        <f>IF(F144&lt;=0,0,F144-F70-F98)</f>
        <v>1656505.43373494</v>
      </c>
      <c r="G156" s="66"/>
      <c r="H156" s="66"/>
      <c r="J156" s="73"/>
      <c r="K156" s="74"/>
      <c r="N156" s="73"/>
      <c r="O156" s="80"/>
    </row>
    <row r="157" spans="1:11" ht="19.5" customHeight="1">
      <c r="A157" s="133"/>
      <c r="B157" s="135" t="s">
        <v>206</v>
      </c>
      <c r="C157" s="135"/>
      <c r="D157" s="135"/>
      <c r="E157" s="82">
        <v>1530</v>
      </c>
      <c r="F157" s="112">
        <f>F149</f>
        <v>0.315500995654721</v>
      </c>
      <c r="G157" s="66"/>
      <c r="H157" s="66"/>
      <c r="I157" s="104"/>
      <c r="J157" s="73"/>
      <c r="K157" s="74"/>
    </row>
    <row r="158" spans="1:9" ht="19.5" customHeight="1">
      <c r="A158" s="133"/>
      <c r="B158" s="135" t="s">
        <v>197</v>
      </c>
      <c r="C158" s="135"/>
      <c r="D158" s="135"/>
      <c r="E158" s="82">
        <v>1540</v>
      </c>
      <c r="F158" s="53">
        <f>SUM(F156*F157)</f>
        <v>522629.113650829</v>
      </c>
      <c r="G158" s="66"/>
      <c r="H158" s="66"/>
      <c r="I158" s="83"/>
    </row>
    <row r="159" spans="1:8" ht="19.5" customHeight="1">
      <c r="A159" s="133"/>
      <c r="B159" s="136" t="s">
        <v>187</v>
      </c>
      <c r="C159" s="137"/>
      <c r="D159" s="137"/>
      <c r="E159" s="137"/>
      <c r="F159" s="138"/>
      <c r="G159" s="66"/>
      <c r="H159" s="66"/>
    </row>
    <row r="160" spans="1:8" ht="19.5" customHeight="1">
      <c r="A160" s="133"/>
      <c r="B160" s="135" t="s">
        <v>189</v>
      </c>
      <c r="C160" s="135"/>
      <c r="D160" s="135"/>
      <c r="E160" s="82">
        <v>1550</v>
      </c>
      <c r="F160" s="53">
        <f>F158</f>
        <v>522629.113650829</v>
      </c>
      <c r="G160" s="66"/>
      <c r="H160" s="66"/>
    </row>
    <row r="161" spans="1:8" ht="19.5" customHeight="1">
      <c r="A161" s="133"/>
      <c r="B161" s="128" t="s">
        <v>194</v>
      </c>
      <c r="C161" s="128"/>
      <c r="D161" s="128"/>
      <c r="E161" s="82">
        <v>1560</v>
      </c>
      <c r="F161" s="99">
        <f>F154</f>
        <v>0.64</v>
      </c>
      <c r="G161" s="66"/>
      <c r="H161" s="66"/>
    </row>
    <row r="162" spans="1:8" ht="19.5" customHeight="1">
      <c r="A162" s="134"/>
      <c r="B162" s="139" t="s">
        <v>188</v>
      </c>
      <c r="C162" s="140"/>
      <c r="D162" s="141"/>
      <c r="E162" s="111">
        <v>1570</v>
      </c>
      <c r="F162" s="53">
        <f>SUM(F160*F161)</f>
        <v>334482.63273653056</v>
      </c>
      <c r="G162" s="66"/>
      <c r="H162" s="66"/>
    </row>
    <row r="163" spans="1:6" ht="15.75" thickBot="1">
      <c r="A163" s="84"/>
      <c r="B163" s="84"/>
      <c r="C163" s="84"/>
      <c r="D163" s="84"/>
      <c r="E163" s="84"/>
      <c r="F163" s="85"/>
    </row>
    <row r="164" spans="1:6" ht="15" customHeight="1">
      <c r="A164" s="84"/>
      <c r="B164" s="118" t="s">
        <v>217</v>
      </c>
      <c r="C164" s="119"/>
      <c r="D164" s="120"/>
      <c r="E164" s="116"/>
      <c r="F164" s="116"/>
    </row>
    <row r="165" spans="1:6" ht="15">
      <c r="A165" s="84"/>
      <c r="B165" s="121"/>
      <c r="C165" s="122"/>
      <c r="D165" s="123"/>
      <c r="E165" s="116"/>
      <c r="F165" s="116"/>
    </row>
    <row r="166" spans="1:6" ht="15">
      <c r="A166" s="84"/>
      <c r="B166" s="121"/>
      <c r="C166" s="122"/>
      <c r="D166" s="123"/>
      <c r="E166" s="116"/>
      <c r="F166" s="116"/>
    </row>
    <row r="167" spans="1:6" ht="15">
      <c r="A167" s="84"/>
      <c r="B167" s="121"/>
      <c r="C167" s="122"/>
      <c r="D167" s="123"/>
      <c r="E167" s="116"/>
      <c r="F167" s="116"/>
    </row>
    <row r="168" spans="1:6" ht="15">
      <c r="A168" s="84"/>
      <c r="B168" s="121"/>
      <c r="C168" s="122"/>
      <c r="D168" s="123"/>
      <c r="E168" s="116"/>
      <c r="F168" s="117"/>
    </row>
    <row r="169" spans="1:6" ht="15">
      <c r="A169" s="84"/>
      <c r="B169" s="121"/>
      <c r="C169" s="122"/>
      <c r="D169" s="123"/>
      <c r="E169" s="116"/>
      <c r="F169" s="117"/>
    </row>
    <row r="170" spans="1:6" ht="15">
      <c r="A170" s="84"/>
      <c r="B170" s="121"/>
      <c r="C170" s="122"/>
      <c r="D170" s="123"/>
      <c r="E170" s="116"/>
      <c r="F170" s="117"/>
    </row>
    <row r="171" spans="1:6" ht="15">
      <c r="A171" s="84"/>
      <c r="B171" s="121"/>
      <c r="C171" s="122"/>
      <c r="D171" s="123"/>
      <c r="E171" s="116"/>
      <c r="F171" s="117"/>
    </row>
    <row r="172" spans="1:6" ht="15.75" thickBot="1">
      <c r="A172" s="84"/>
      <c r="B172" s="124"/>
      <c r="C172" s="125"/>
      <c r="D172" s="126"/>
      <c r="E172" s="84"/>
      <c r="F172" s="85"/>
    </row>
    <row r="173" spans="1:6" ht="15">
      <c r="A173" s="84"/>
      <c r="B173" s="116"/>
      <c r="C173" s="116"/>
      <c r="D173" s="116"/>
      <c r="E173" s="84"/>
      <c r="F173" s="85"/>
    </row>
    <row r="174" spans="1:6" ht="15">
      <c r="A174" s="84"/>
      <c r="B174" s="84"/>
      <c r="C174" s="84"/>
      <c r="D174" s="84"/>
      <c r="E174" s="84"/>
      <c r="F174" s="85"/>
    </row>
    <row r="175" spans="1:6" ht="15">
      <c r="A175" s="84"/>
      <c r="B175" s="84"/>
      <c r="C175" s="84"/>
      <c r="D175" s="84"/>
      <c r="E175" s="84"/>
      <c r="F175" s="85"/>
    </row>
    <row r="176" spans="1:6" ht="15">
      <c r="A176" s="84"/>
      <c r="B176" s="84"/>
      <c r="C176" s="84"/>
      <c r="D176" s="84"/>
      <c r="E176" s="84"/>
      <c r="F176" s="85"/>
    </row>
    <row r="177" spans="1:6" ht="15">
      <c r="A177" s="84"/>
      <c r="B177" s="84"/>
      <c r="C177" s="84"/>
      <c r="D177" s="84"/>
      <c r="E177" s="84"/>
      <c r="F177" s="85"/>
    </row>
    <row r="178" spans="1:6" ht="15">
      <c r="A178" s="84"/>
      <c r="B178" s="84"/>
      <c r="C178" s="84"/>
      <c r="D178" s="84"/>
      <c r="E178" s="84"/>
      <c r="F178" s="85"/>
    </row>
    <row r="179" spans="1:6" ht="15">
      <c r="A179" s="84"/>
      <c r="B179" s="84"/>
      <c r="C179" s="84"/>
      <c r="D179" s="84"/>
      <c r="E179" s="84"/>
      <c r="F179" s="85"/>
    </row>
    <row r="180" spans="1:6" ht="15">
      <c r="A180" s="84"/>
      <c r="B180" s="84"/>
      <c r="C180" s="84"/>
      <c r="D180" s="84"/>
      <c r="E180" s="84"/>
      <c r="F180" s="85"/>
    </row>
    <row r="181" spans="1:6" ht="15">
      <c r="A181" s="84"/>
      <c r="B181" s="84"/>
      <c r="C181" s="84"/>
      <c r="D181" s="84"/>
      <c r="E181" s="84"/>
      <c r="F181" s="85"/>
    </row>
    <row r="182" spans="1:6" ht="15">
      <c r="A182" s="84"/>
      <c r="B182" s="84"/>
      <c r="C182" s="84"/>
      <c r="D182" s="84"/>
      <c r="E182" s="84"/>
      <c r="F182" s="85"/>
    </row>
    <row r="183" spans="1:6" ht="15">
      <c r="A183" s="84"/>
      <c r="B183" s="84"/>
      <c r="C183" s="84"/>
      <c r="D183" s="84"/>
      <c r="E183" s="84"/>
      <c r="F183" s="85"/>
    </row>
    <row r="184" spans="1:6" ht="15">
      <c r="A184" s="84"/>
      <c r="B184" s="84"/>
      <c r="C184" s="84"/>
      <c r="D184" s="84"/>
      <c r="E184" s="84"/>
      <c r="F184" s="85"/>
    </row>
    <row r="185" spans="1:6" ht="15">
      <c r="A185" s="84"/>
      <c r="B185" s="84"/>
      <c r="C185" s="84"/>
      <c r="D185" s="84"/>
      <c r="E185" s="84"/>
      <c r="F185" s="85"/>
    </row>
    <row r="186" spans="1:6" ht="15">
      <c r="A186" s="84"/>
      <c r="B186" s="84"/>
      <c r="C186" s="84"/>
      <c r="D186" s="84"/>
      <c r="E186" s="84"/>
      <c r="F186" s="85"/>
    </row>
    <row r="187" spans="1:6" ht="15">
      <c r="A187" s="84"/>
      <c r="B187" s="84"/>
      <c r="C187" s="84"/>
      <c r="D187" s="84"/>
      <c r="E187" s="84"/>
      <c r="F187" s="85"/>
    </row>
    <row r="188" spans="1:6" ht="15">
      <c r="A188" s="84"/>
      <c r="B188" s="84"/>
      <c r="C188" s="84"/>
      <c r="D188" s="84"/>
      <c r="E188" s="84"/>
      <c r="F188" s="85"/>
    </row>
    <row r="189" spans="1:6" ht="15">
      <c r="A189" s="66"/>
      <c r="B189" s="66"/>
      <c r="C189" s="66"/>
      <c r="D189" s="66"/>
      <c r="E189" s="66"/>
      <c r="F189" s="83"/>
    </row>
    <row r="190" spans="1:6" ht="15">
      <c r="A190" s="66"/>
      <c r="B190" s="66"/>
      <c r="C190" s="66"/>
      <c r="D190" s="66"/>
      <c r="E190" s="66"/>
      <c r="F190" s="83"/>
    </row>
    <row r="191" spans="1:6" ht="15">
      <c r="A191" s="66"/>
      <c r="B191" s="66"/>
      <c r="C191" s="66"/>
      <c r="D191" s="66"/>
      <c r="E191" s="66"/>
      <c r="F191" s="83"/>
    </row>
    <row r="192" spans="1:6" ht="15">
      <c r="A192" s="66"/>
      <c r="B192" s="66"/>
      <c r="C192" s="66"/>
      <c r="D192" s="66"/>
      <c r="E192" s="66"/>
      <c r="F192" s="83"/>
    </row>
    <row r="193" spans="1:6" ht="15">
      <c r="A193" s="66"/>
      <c r="B193" s="66"/>
      <c r="C193" s="66"/>
      <c r="D193" s="66"/>
      <c r="E193" s="66"/>
      <c r="F193" s="83"/>
    </row>
    <row r="194" spans="1:6" ht="15">
      <c r="A194" s="66"/>
      <c r="B194" s="66"/>
      <c r="C194" s="66"/>
      <c r="D194" s="66"/>
      <c r="E194" s="66"/>
      <c r="F194" s="83"/>
    </row>
    <row r="195" spans="1:6" ht="15">
      <c r="A195" s="66"/>
      <c r="B195" s="66"/>
      <c r="C195" s="66"/>
      <c r="D195" s="66"/>
      <c r="E195" s="66"/>
      <c r="F195" s="83"/>
    </row>
    <row r="196" spans="1:6" ht="15">
      <c r="A196" s="66"/>
      <c r="B196" s="66"/>
      <c r="C196" s="66"/>
      <c r="D196" s="66"/>
      <c r="E196" s="66"/>
      <c r="F196" s="83"/>
    </row>
    <row r="197" spans="1:6" ht="15">
      <c r="A197" s="66"/>
      <c r="B197" s="66"/>
      <c r="C197" s="66"/>
      <c r="D197" s="66"/>
      <c r="E197" s="66"/>
      <c r="F197" s="83"/>
    </row>
    <row r="198" spans="1:6" ht="15">
      <c r="A198" s="66"/>
      <c r="B198" s="66"/>
      <c r="C198" s="66"/>
      <c r="D198" s="66"/>
      <c r="E198" s="66"/>
      <c r="F198" s="83"/>
    </row>
    <row r="199" spans="1:6" ht="15">
      <c r="A199" s="66"/>
      <c r="B199" s="66"/>
      <c r="C199" s="66"/>
      <c r="D199" s="66"/>
      <c r="E199" s="66"/>
      <c r="F199" s="83"/>
    </row>
    <row r="200" spans="1:6" ht="15">
      <c r="A200" s="66"/>
      <c r="B200" s="66"/>
      <c r="C200" s="66"/>
      <c r="D200" s="66"/>
      <c r="E200" s="66"/>
      <c r="F200" s="83"/>
    </row>
    <row r="201" spans="1:6" ht="15">
      <c r="A201" s="66"/>
      <c r="B201" s="66"/>
      <c r="C201" s="66"/>
      <c r="D201" s="66"/>
      <c r="E201" s="66"/>
      <c r="F201" s="83"/>
    </row>
    <row r="202" spans="1:6" ht="15">
      <c r="A202" s="66"/>
      <c r="B202" s="66"/>
      <c r="C202" s="66"/>
      <c r="D202" s="66"/>
      <c r="E202" s="66"/>
      <c r="F202" s="83"/>
    </row>
    <row r="203" spans="1:6" ht="15">
      <c r="A203" s="66"/>
      <c r="B203" s="66"/>
      <c r="C203" s="66"/>
      <c r="D203" s="66"/>
      <c r="E203" s="66"/>
      <c r="F203" s="83"/>
    </row>
    <row r="204" spans="1:6" ht="15">
      <c r="A204" s="66"/>
      <c r="B204" s="66"/>
      <c r="C204" s="66"/>
      <c r="D204" s="66"/>
      <c r="E204" s="66"/>
      <c r="F204" s="83"/>
    </row>
    <row r="205" spans="1:6" ht="15">
      <c r="A205" s="66"/>
      <c r="B205" s="66"/>
      <c r="C205" s="66"/>
      <c r="D205" s="66"/>
      <c r="E205" s="66"/>
      <c r="F205" s="83"/>
    </row>
    <row r="206" spans="1:6" ht="15">
      <c r="A206" s="66"/>
      <c r="B206" s="66"/>
      <c r="C206" s="66"/>
      <c r="D206" s="66"/>
      <c r="E206" s="66"/>
      <c r="F206" s="83"/>
    </row>
    <row r="207" spans="1:6" ht="15">
      <c r="A207" s="66"/>
      <c r="B207" s="66"/>
      <c r="C207" s="66"/>
      <c r="D207" s="66"/>
      <c r="E207" s="66"/>
      <c r="F207" s="83"/>
    </row>
    <row r="208" spans="1:6" ht="15">
      <c r="A208" s="66"/>
      <c r="B208" s="66"/>
      <c r="C208" s="66"/>
      <c r="D208" s="66"/>
      <c r="E208" s="66"/>
      <c r="F208" s="83"/>
    </row>
    <row r="209" spans="1:6" ht="15">
      <c r="A209" s="66"/>
      <c r="B209" s="66"/>
      <c r="C209" s="66"/>
      <c r="D209" s="66"/>
      <c r="E209" s="66"/>
      <c r="F209" s="83"/>
    </row>
    <row r="210" spans="1:6" ht="15">
      <c r="A210" s="66"/>
      <c r="B210" s="66"/>
      <c r="C210" s="66"/>
      <c r="D210" s="66"/>
      <c r="E210" s="66"/>
      <c r="F210" s="83"/>
    </row>
    <row r="211" spans="1:6" ht="15">
      <c r="A211" s="66"/>
      <c r="B211" s="66"/>
      <c r="C211" s="66"/>
      <c r="D211" s="66"/>
      <c r="E211" s="66"/>
      <c r="F211" s="83"/>
    </row>
    <row r="212" spans="1:6" ht="15">
      <c r="A212" s="66"/>
      <c r="B212" s="66"/>
      <c r="C212" s="66"/>
      <c r="D212" s="66"/>
      <c r="E212" s="66"/>
      <c r="F212" s="83"/>
    </row>
    <row r="213" spans="1:6" ht="15">
      <c r="A213" s="66"/>
      <c r="B213" s="66"/>
      <c r="C213" s="66"/>
      <c r="D213" s="66"/>
      <c r="E213" s="66"/>
      <c r="F213" s="83"/>
    </row>
    <row r="214" spans="1:6" ht="15">
      <c r="A214" s="66"/>
      <c r="B214" s="66"/>
      <c r="C214" s="66"/>
      <c r="D214" s="66"/>
      <c r="E214" s="66"/>
      <c r="F214" s="83"/>
    </row>
    <row r="215" spans="1:6" ht="15">
      <c r="A215" s="66"/>
      <c r="B215" s="66"/>
      <c r="C215" s="66"/>
      <c r="D215" s="66"/>
      <c r="E215" s="66"/>
      <c r="F215" s="83"/>
    </row>
    <row r="216" spans="1:6" ht="15">
      <c r="A216" s="66"/>
      <c r="B216" s="66"/>
      <c r="C216" s="66"/>
      <c r="D216" s="66"/>
      <c r="E216" s="66"/>
      <c r="F216" s="83"/>
    </row>
    <row r="217" spans="1:6" ht="15">
      <c r="A217" s="66"/>
      <c r="B217" s="66"/>
      <c r="C217" s="66"/>
      <c r="D217" s="66"/>
      <c r="E217" s="66"/>
      <c r="F217" s="83"/>
    </row>
    <row r="218" spans="1:6" ht="15">
      <c r="A218" s="66"/>
      <c r="B218" s="66"/>
      <c r="C218" s="66"/>
      <c r="D218" s="66"/>
      <c r="E218" s="66"/>
      <c r="F218" s="83"/>
    </row>
  </sheetData>
  <sheetProtection selectLockedCells="1"/>
  <mergeCells count="159">
    <mergeCell ref="A138:D138"/>
    <mergeCell ref="A139:D139"/>
    <mergeCell ref="B131:D131"/>
    <mergeCell ref="B132:D132"/>
    <mergeCell ref="B133:D133"/>
    <mergeCell ref="B134:D134"/>
    <mergeCell ref="B135:D135"/>
    <mergeCell ref="B136:D136"/>
    <mergeCell ref="B125:D125"/>
    <mergeCell ref="B126:F126"/>
    <mergeCell ref="B127:D127"/>
    <mergeCell ref="B128:D128"/>
    <mergeCell ref="B129:D129"/>
    <mergeCell ref="B130:D130"/>
    <mergeCell ref="B117:D117"/>
    <mergeCell ref="A118:F118"/>
    <mergeCell ref="A119:A137"/>
    <mergeCell ref="B119:F119"/>
    <mergeCell ref="B120:D120"/>
    <mergeCell ref="B121:D121"/>
    <mergeCell ref="B137:D137"/>
    <mergeCell ref="B122:D122"/>
    <mergeCell ref="B123:D123"/>
    <mergeCell ref="B124:D124"/>
    <mergeCell ref="A102:F102"/>
    <mergeCell ref="B103:D103"/>
    <mergeCell ref="C104:D104"/>
    <mergeCell ref="E104:F104"/>
    <mergeCell ref="B95:D95"/>
    <mergeCell ref="B96:D96"/>
    <mergeCell ref="B97:D97"/>
    <mergeCell ref="B98:D98"/>
    <mergeCell ref="B99:D99"/>
    <mergeCell ref="B100:D100"/>
    <mergeCell ref="A78:F78"/>
    <mergeCell ref="A79:A101"/>
    <mergeCell ref="B79:F79"/>
    <mergeCell ref="B80:D80"/>
    <mergeCell ref="B81:F81"/>
    <mergeCell ref="B82:D82"/>
    <mergeCell ref="B89:D89"/>
    <mergeCell ref="B90:D90"/>
    <mergeCell ref="B91:D91"/>
    <mergeCell ref="B92:D92"/>
    <mergeCell ref="B93:D93"/>
    <mergeCell ref="B94:D94"/>
    <mergeCell ref="B83:D83"/>
    <mergeCell ref="B84:D84"/>
    <mergeCell ref="B85:D85"/>
    <mergeCell ref="B86:D86"/>
    <mergeCell ref="B87:D87"/>
    <mergeCell ref="B88:D88"/>
    <mergeCell ref="B101:D101"/>
    <mergeCell ref="A74:F74"/>
    <mergeCell ref="B63:D63"/>
    <mergeCell ref="B64:D64"/>
    <mergeCell ref="B65:D65"/>
    <mergeCell ref="B66:D66"/>
    <mergeCell ref="B67:D67"/>
    <mergeCell ref="B68:D68"/>
    <mergeCell ref="A75:A77"/>
    <mergeCell ref="B75:D75"/>
    <mergeCell ref="B76:D76"/>
    <mergeCell ref="B77:D77"/>
    <mergeCell ref="A56:F56"/>
    <mergeCell ref="A57:A73"/>
    <mergeCell ref="B57:D57"/>
    <mergeCell ref="B58:D58"/>
    <mergeCell ref="B59:D59"/>
    <mergeCell ref="B60:D60"/>
    <mergeCell ref="B61:D61"/>
    <mergeCell ref="B62:D62"/>
    <mergeCell ref="B69:D69"/>
    <mergeCell ref="B70:D70"/>
    <mergeCell ref="B71:D71"/>
    <mergeCell ref="B72:D72"/>
    <mergeCell ref="B73:D73"/>
    <mergeCell ref="B48:D48"/>
    <mergeCell ref="B49:F49"/>
    <mergeCell ref="B50:D50"/>
    <mergeCell ref="B51:D51"/>
    <mergeCell ref="B52:D52"/>
    <mergeCell ref="B53:D53"/>
    <mergeCell ref="B39:D39"/>
    <mergeCell ref="B40:D40"/>
    <mergeCell ref="B41:D41"/>
    <mergeCell ref="A42:F42"/>
    <mergeCell ref="A43:A55"/>
    <mergeCell ref="B43:F43"/>
    <mergeCell ref="B44:D44"/>
    <mergeCell ref="B45:D45"/>
    <mergeCell ref="B46:D46"/>
    <mergeCell ref="B47:D47"/>
    <mergeCell ref="B54:D54"/>
    <mergeCell ref="B55:D55"/>
    <mergeCell ref="B22:D22"/>
    <mergeCell ref="B23:D23"/>
    <mergeCell ref="B24:D24"/>
    <mergeCell ref="B32:F32"/>
    <mergeCell ref="B33:D33"/>
    <mergeCell ref="B34:D34"/>
    <mergeCell ref="B35:D35"/>
    <mergeCell ref="B36:D36"/>
    <mergeCell ref="B37:D37"/>
    <mergeCell ref="B26:D26"/>
    <mergeCell ref="B27:F27"/>
    <mergeCell ref="B28:D28"/>
    <mergeCell ref="B29:D29"/>
    <mergeCell ref="B30:D30"/>
    <mergeCell ref="B31:D31"/>
    <mergeCell ref="B25:D25"/>
    <mergeCell ref="B162:D162"/>
    <mergeCell ref="B38:D38"/>
    <mergeCell ref="B15:D15"/>
    <mergeCell ref="A1:F1"/>
    <mergeCell ref="A2:E2"/>
    <mergeCell ref="A3:F3"/>
    <mergeCell ref="A4:A5"/>
    <mergeCell ref="B4:D4"/>
    <mergeCell ref="B5:D5"/>
    <mergeCell ref="A6:F6"/>
    <mergeCell ref="B7:F7"/>
    <mergeCell ref="B8:D8"/>
    <mergeCell ref="B9:D9"/>
    <mergeCell ref="B10:D10"/>
    <mergeCell ref="B11:D11"/>
    <mergeCell ref="B12:D12"/>
    <mergeCell ref="B13:F13"/>
    <mergeCell ref="B14:D14"/>
    <mergeCell ref="B16:F16"/>
    <mergeCell ref="B17:D17"/>
    <mergeCell ref="A18:F18"/>
    <mergeCell ref="B19:F19"/>
    <mergeCell ref="B20:D20"/>
    <mergeCell ref="B21:D21"/>
    <mergeCell ref="B164:D172"/>
    <mergeCell ref="A140:F140"/>
    <mergeCell ref="B143:D143"/>
    <mergeCell ref="B142:D142"/>
    <mergeCell ref="B141:D141"/>
    <mergeCell ref="B144:D144"/>
    <mergeCell ref="B145:F145"/>
    <mergeCell ref="B150:F150"/>
    <mergeCell ref="B155:F155"/>
    <mergeCell ref="B152:D152"/>
    <mergeCell ref="B146:D146"/>
    <mergeCell ref="B147:D147"/>
    <mergeCell ref="B148:D148"/>
    <mergeCell ref="A141:A162"/>
    <mergeCell ref="B149:D149"/>
    <mergeCell ref="B151:D151"/>
    <mergeCell ref="B153:D153"/>
    <mergeCell ref="B154:D154"/>
    <mergeCell ref="B156:D156"/>
    <mergeCell ref="B157:D157"/>
    <mergeCell ref="B158:D158"/>
    <mergeCell ref="B160:D160"/>
    <mergeCell ref="B161:D161"/>
    <mergeCell ref="B159:F159"/>
  </mergeCells>
  <dataValidations count="1">
    <dataValidation type="list" allowBlank="1" showInputMessage="1" showErrorMessage="1" sqref="F4:F5">
      <formula1>$H$4:$H$5</formula1>
    </dataValidation>
  </dataValidations>
  <printOptions/>
  <pageMargins left="0.25" right="0.25" top="0.75" bottom="0.75" header="0.3" footer="0.3"/>
  <pageSetup horizontalDpi="600" verticalDpi="600" orientation="landscape" r:id="rId3"/>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43"/>
  <sheetViews>
    <sheetView workbookViewId="0" topLeftCell="A82">
      <selection activeCell="F12" sqref="F12 F14 F16 H15"/>
    </sheetView>
  </sheetViews>
  <sheetFormatPr defaultColWidth="9.140625" defaultRowHeight="20.25" customHeight="1"/>
  <cols>
    <col min="1" max="1" width="9.140625" style="1" customWidth="1"/>
    <col min="2" max="2" width="72.28125" style="1" customWidth="1"/>
    <col min="3" max="3" width="5.7109375" style="3" customWidth="1"/>
    <col min="4" max="4" width="14.7109375" style="1" customWidth="1"/>
    <col min="5" max="5" width="5.7109375" style="3" customWidth="1"/>
    <col min="6" max="6" width="14.7109375" style="2" customWidth="1"/>
    <col min="7" max="7" width="5.57421875" style="1" customWidth="1"/>
    <col min="8" max="8" width="6.7109375" style="1" hidden="1" customWidth="1"/>
    <col min="9" max="16384" width="9.140625" style="1" customWidth="1"/>
  </cols>
  <sheetData>
    <row r="1" spans="1:6" ht="66" customHeight="1">
      <c r="A1" s="177" t="s">
        <v>3</v>
      </c>
      <c r="B1" s="177"/>
      <c r="C1" s="177"/>
      <c r="D1" s="177"/>
      <c r="E1" s="177"/>
      <c r="F1" s="177"/>
    </row>
    <row r="2" spans="1:6" ht="93" customHeight="1">
      <c r="A2" s="174" t="s">
        <v>125</v>
      </c>
      <c r="B2" s="175"/>
      <c r="C2" s="175"/>
      <c r="D2" s="175"/>
      <c r="E2" s="175"/>
      <c r="F2" s="4"/>
    </row>
    <row r="3" spans="1:6" ht="20.25" customHeight="1">
      <c r="A3" s="177" t="s">
        <v>4</v>
      </c>
      <c r="B3" s="177"/>
      <c r="C3" s="177"/>
      <c r="D3" s="177"/>
      <c r="E3" s="177"/>
      <c r="F3" s="177"/>
    </row>
    <row r="4" spans="1:7" ht="30" customHeight="1">
      <c r="A4" s="180"/>
      <c r="B4" s="176" t="s">
        <v>5</v>
      </c>
      <c r="C4" s="176"/>
      <c r="D4" s="176"/>
      <c r="E4" s="5">
        <v>10</v>
      </c>
      <c r="F4" s="23" t="s">
        <v>133</v>
      </c>
      <c r="G4" s="38"/>
    </row>
    <row r="5" spans="1:6" ht="30" customHeight="1">
      <c r="A5" s="180"/>
      <c r="B5" s="176" t="s">
        <v>6</v>
      </c>
      <c r="C5" s="176"/>
      <c r="D5" s="176"/>
      <c r="E5" s="5">
        <v>20</v>
      </c>
      <c r="F5" s="23" t="s">
        <v>132</v>
      </c>
    </row>
    <row r="6" spans="1:6" ht="20.25" customHeight="1">
      <c r="A6" s="177" t="s">
        <v>7</v>
      </c>
      <c r="B6" s="177"/>
      <c r="C6" s="177"/>
      <c r="D6" s="177"/>
      <c r="E6" s="177"/>
      <c r="F6" s="177"/>
    </row>
    <row r="7" spans="1:6" ht="20.25" customHeight="1">
      <c r="A7" s="181"/>
      <c r="B7" s="178" t="s">
        <v>8</v>
      </c>
      <c r="C7" s="178"/>
      <c r="D7" s="178"/>
      <c r="E7" s="178"/>
      <c r="F7" s="178"/>
    </row>
    <row r="8" spans="1:6" ht="20.25" customHeight="1">
      <c r="A8" s="181"/>
      <c r="B8" s="179" t="s">
        <v>9</v>
      </c>
      <c r="C8" s="179"/>
      <c r="D8" s="179"/>
      <c r="E8" s="6">
        <v>30</v>
      </c>
      <c r="F8" s="13"/>
    </row>
    <row r="9" spans="1:6" ht="20.25" customHeight="1">
      <c r="A9" s="181"/>
      <c r="B9" s="179" t="s">
        <v>10</v>
      </c>
      <c r="C9" s="179"/>
      <c r="D9" s="179"/>
      <c r="E9" s="6">
        <v>40</v>
      </c>
      <c r="F9" s="13"/>
    </row>
    <row r="10" spans="1:6" ht="20.25" customHeight="1">
      <c r="A10" s="181"/>
      <c r="B10" s="179" t="s">
        <v>11</v>
      </c>
      <c r="C10" s="179"/>
      <c r="D10" s="179"/>
      <c r="E10" s="6">
        <v>50</v>
      </c>
      <c r="F10" s="13"/>
    </row>
    <row r="11" spans="1:6" ht="20.25" customHeight="1">
      <c r="A11" s="181"/>
      <c r="B11" s="179" t="s">
        <v>12</v>
      </c>
      <c r="C11" s="179"/>
      <c r="D11" s="179"/>
      <c r="E11" s="6">
        <v>60</v>
      </c>
      <c r="F11" s="13"/>
    </row>
    <row r="12" spans="1:6" ht="20.25" customHeight="1">
      <c r="A12" s="181"/>
      <c r="B12" s="178" t="s">
        <v>13</v>
      </c>
      <c r="C12" s="178"/>
      <c r="D12" s="178"/>
      <c r="E12" s="7">
        <v>70</v>
      </c>
      <c r="F12" s="19">
        <f>SUM(F8:F11)</f>
        <v>0</v>
      </c>
    </row>
    <row r="13" spans="1:6" ht="20.25" customHeight="1">
      <c r="A13" s="181"/>
      <c r="B13" s="178" t="s">
        <v>14</v>
      </c>
      <c r="C13" s="178"/>
      <c r="D13" s="178"/>
      <c r="E13" s="178"/>
      <c r="F13" s="178"/>
    </row>
    <row r="14" spans="1:6" ht="20.25" customHeight="1">
      <c r="A14" s="181"/>
      <c r="B14" s="179" t="s">
        <v>15</v>
      </c>
      <c r="C14" s="179"/>
      <c r="D14" s="179"/>
      <c r="E14" s="6">
        <v>80</v>
      </c>
      <c r="F14" s="13"/>
    </row>
    <row r="15" spans="1:8" ht="20.25" customHeight="1">
      <c r="A15" s="181"/>
      <c r="B15" s="178" t="s">
        <v>16</v>
      </c>
      <c r="C15" s="178"/>
      <c r="D15" s="178"/>
      <c r="E15" s="178"/>
      <c r="F15" s="178"/>
      <c r="H15" s="24" t="s">
        <v>131</v>
      </c>
    </row>
    <row r="16" spans="1:7" ht="20.25" customHeight="1">
      <c r="A16" s="181"/>
      <c r="B16" s="179" t="s">
        <v>16</v>
      </c>
      <c r="C16" s="179"/>
      <c r="D16" s="179"/>
      <c r="E16" s="6">
        <v>90</v>
      </c>
      <c r="F16" s="13"/>
      <c r="G16" s="24">
        <f>IF(F12-F14+F16=0,0,H15)</f>
        <v>0</v>
      </c>
    </row>
    <row r="17" spans="1:6" ht="20.25" customHeight="1">
      <c r="A17" s="177" t="s">
        <v>87</v>
      </c>
      <c r="B17" s="177"/>
      <c r="C17" s="177"/>
      <c r="D17" s="177"/>
      <c r="E17" s="177"/>
      <c r="F17" s="177"/>
    </row>
    <row r="18" spans="1:6" ht="20.25" customHeight="1">
      <c r="A18" s="181"/>
      <c r="B18" s="178" t="s">
        <v>22</v>
      </c>
      <c r="C18" s="178"/>
      <c r="D18" s="178"/>
      <c r="E18" s="178"/>
      <c r="F18" s="178"/>
    </row>
    <row r="19" spans="1:6" ht="20.25" customHeight="1">
      <c r="A19" s="181"/>
      <c r="B19" s="182" t="s">
        <v>17</v>
      </c>
      <c r="C19" s="182"/>
      <c r="D19" s="182"/>
      <c r="E19" s="8">
        <v>170</v>
      </c>
      <c r="F19" s="13"/>
    </row>
    <row r="20" spans="1:6" ht="20.25" customHeight="1">
      <c r="A20" s="181"/>
      <c r="B20" s="182" t="s">
        <v>18</v>
      </c>
      <c r="C20" s="182"/>
      <c r="D20" s="182"/>
      <c r="E20" s="8">
        <v>180</v>
      </c>
      <c r="F20" s="13"/>
    </row>
    <row r="21" spans="1:6" ht="20.25" customHeight="1">
      <c r="A21" s="181"/>
      <c r="B21" s="182" t="s">
        <v>19</v>
      </c>
      <c r="C21" s="182"/>
      <c r="D21" s="182"/>
      <c r="E21" s="8">
        <v>190</v>
      </c>
      <c r="F21" s="13"/>
    </row>
    <row r="22" spans="1:6" ht="20.25" customHeight="1">
      <c r="A22" s="181"/>
      <c r="B22" s="182" t="s">
        <v>20</v>
      </c>
      <c r="C22" s="182"/>
      <c r="D22" s="182"/>
      <c r="E22" s="8">
        <v>200</v>
      </c>
      <c r="F22" s="13"/>
    </row>
    <row r="23" spans="1:6" ht="20.25" customHeight="1">
      <c r="A23" s="181"/>
      <c r="B23" s="182" t="s">
        <v>21</v>
      </c>
      <c r="C23" s="182"/>
      <c r="D23" s="182"/>
      <c r="E23" s="8">
        <v>210</v>
      </c>
      <c r="F23" s="13"/>
    </row>
    <row r="24" spans="1:6" ht="20.25" customHeight="1">
      <c r="A24" s="181"/>
      <c r="B24" s="178" t="s">
        <v>23</v>
      </c>
      <c r="C24" s="178"/>
      <c r="D24" s="178"/>
      <c r="E24" s="7">
        <v>220</v>
      </c>
      <c r="F24" s="19">
        <f>SUM(F19:F23)</f>
        <v>0</v>
      </c>
    </row>
    <row r="25" spans="1:6" ht="20.25" customHeight="1">
      <c r="A25" s="181"/>
      <c r="B25" s="178" t="s">
        <v>24</v>
      </c>
      <c r="C25" s="178"/>
      <c r="D25" s="178"/>
      <c r="E25" s="178"/>
      <c r="F25" s="178"/>
    </row>
    <row r="26" spans="1:6" ht="20.25" customHeight="1">
      <c r="A26" s="181"/>
      <c r="B26" s="182" t="s">
        <v>25</v>
      </c>
      <c r="C26" s="182"/>
      <c r="D26" s="182"/>
      <c r="E26" s="8">
        <v>230</v>
      </c>
      <c r="F26" s="13"/>
    </row>
    <row r="27" spans="1:6" ht="20.25" customHeight="1">
      <c r="A27" s="181"/>
      <c r="B27" s="182" t="s">
        <v>26</v>
      </c>
      <c r="C27" s="182"/>
      <c r="D27" s="182"/>
      <c r="E27" s="8">
        <v>240</v>
      </c>
      <c r="F27" s="13"/>
    </row>
    <row r="28" spans="1:6" ht="20.25" customHeight="1">
      <c r="A28" s="181"/>
      <c r="B28" s="182" t="s">
        <v>27</v>
      </c>
      <c r="C28" s="182"/>
      <c r="D28" s="182"/>
      <c r="E28" s="8">
        <v>250</v>
      </c>
      <c r="F28" s="13"/>
    </row>
    <row r="29" spans="1:6" ht="20.25" customHeight="1">
      <c r="A29" s="181"/>
      <c r="B29" s="178" t="s">
        <v>28</v>
      </c>
      <c r="C29" s="178"/>
      <c r="D29" s="178"/>
      <c r="E29" s="7">
        <v>260</v>
      </c>
      <c r="F29" s="19">
        <f>SUM(F26+F27-F28)</f>
        <v>0</v>
      </c>
    </row>
    <row r="30" spans="1:6" ht="20.25" customHeight="1">
      <c r="A30" s="181"/>
      <c r="B30" s="178" t="s">
        <v>29</v>
      </c>
      <c r="C30" s="178"/>
      <c r="D30" s="178"/>
      <c r="E30" s="178"/>
      <c r="F30" s="178"/>
    </row>
    <row r="31" spans="1:6" ht="20.25" customHeight="1">
      <c r="A31" s="181"/>
      <c r="B31" s="179" t="s">
        <v>30</v>
      </c>
      <c r="C31" s="179"/>
      <c r="D31" s="179"/>
      <c r="E31" s="8">
        <v>270</v>
      </c>
      <c r="F31" s="13"/>
    </row>
    <row r="32" spans="1:6" ht="20.25" customHeight="1">
      <c r="A32" s="181"/>
      <c r="B32" s="179" t="s">
        <v>31</v>
      </c>
      <c r="C32" s="179"/>
      <c r="D32" s="179"/>
      <c r="E32" s="8">
        <v>280</v>
      </c>
      <c r="F32" s="13"/>
    </row>
    <row r="33" spans="1:6" ht="20.25" customHeight="1">
      <c r="A33" s="181"/>
      <c r="B33" s="179" t="s">
        <v>32</v>
      </c>
      <c r="C33" s="179"/>
      <c r="D33" s="179"/>
      <c r="E33" s="8">
        <v>290</v>
      </c>
      <c r="F33" s="13"/>
    </row>
    <row r="34" spans="1:6" ht="20.25" customHeight="1">
      <c r="A34" s="181"/>
      <c r="B34" s="182" t="s">
        <v>33</v>
      </c>
      <c r="C34" s="182"/>
      <c r="D34" s="182"/>
      <c r="E34" s="8">
        <v>300</v>
      </c>
      <c r="F34" s="13"/>
    </row>
    <row r="35" spans="1:6" ht="20.25" customHeight="1">
      <c r="A35" s="181"/>
      <c r="B35" s="179" t="s">
        <v>34</v>
      </c>
      <c r="C35" s="179"/>
      <c r="D35" s="179"/>
      <c r="E35" s="8">
        <v>310</v>
      </c>
      <c r="F35" s="13"/>
    </row>
    <row r="36" spans="1:6" ht="20.25" customHeight="1">
      <c r="A36" s="181"/>
      <c r="B36" s="182" t="s">
        <v>35</v>
      </c>
      <c r="C36" s="182"/>
      <c r="D36" s="182"/>
      <c r="E36" s="8">
        <v>320</v>
      </c>
      <c r="F36" s="13"/>
    </row>
    <row r="37" spans="1:6" ht="20.25" customHeight="1">
      <c r="A37" s="181"/>
      <c r="B37" s="178" t="s">
        <v>36</v>
      </c>
      <c r="C37" s="178"/>
      <c r="D37" s="178"/>
      <c r="E37" s="7">
        <v>330</v>
      </c>
      <c r="F37" s="19">
        <f>SUM(F31:F36)</f>
        <v>0</v>
      </c>
    </row>
    <row r="38" spans="1:6" ht="20.25" customHeight="1">
      <c r="A38" s="181"/>
      <c r="B38" s="183" t="s">
        <v>37</v>
      </c>
      <c r="C38" s="183"/>
      <c r="D38" s="183"/>
      <c r="E38" s="7">
        <v>340</v>
      </c>
      <c r="F38" s="19">
        <f>SUM(F24-F29-F37)</f>
        <v>0</v>
      </c>
    </row>
    <row r="39" spans="1:6" ht="20.25" customHeight="1">
      <c r="A39" s="177" t="s">
        <v>38</v>
      </c>
      <c r="B39" s="177"/>
      <c r="C39" s="177"/>
      <c r="D39" s="177"/>
      <c r="E39" s="177"/>
      <c r="F39" s="177"/>
    </row>
    <row r="40" spans="1:6" ht="20.25" customHeight="1">
      <c r="A40" s="181"/>
      <c r="B40" s="178" t="s">
        <v>39</v>
      </c>
      <c r="C40" s="178"/>
      <c r="D40" s="178"/>
      <c r="E40" s="178"/>
      <c r="F40" s="178"/>
    </row>
    <row r="41" spans="1:6" ht="20.25" customHeight="1">
      <c r="A41" s="181"/>
      <c r="B41" s="182" t="s">
        <v>46</v>
      </c>
      <c r="C41" s="182"/>
      <c r="D41" s="182"/>
      <c r="E41" s="8">
        <v>370</v>
      </c>
      <c r="F41" s="13"/>
    </row>
    <row r="42" spans="1:6" ht="20.25" customHeight="1">
      <c r="A42" s="181"/>
      <c r="B42" s="182" t="s">
        <v>40</v>
      </c>
      <c r="C42" s="182"/>
      <c r="D42" s="182"/>
      <c r="E42" s="8">
        <v>380</v>
      </c>
      <c r="F42" s="13"/>
    </row>
    <row r="43" spans="1:6" ht="20.25" customHeight="1">
      <c r="A43" s="181"/>
      <c r="B43" s="182" t="s">
        <v>41</v>
      </c>
      <c r="C43" s="182"/>
      <c r="D43" s="182"/>
      <c r="E43" s="8">
        <v>390</v>
      </c>
      <c r="F43" s="13"/>
    </row>
    <row r="44" spans="1:6" ht="20.25" customHeight="1">
      <c r="A44" s="181"/>
      <c r="B44" s="182" t="s">
        <v>42</v>
      </c>
      <c r="C44" s="182"/>
      <c r="D44" s="182"/>
      <c r="E44" s="8">
        <v>400</v>
      </c>
      <c r="F44" s="13"/>
    </row>
    <row r="45" spans="1:6" ht="20.25" customHeight="1">
      <c r="A45" s="181"/>
      <c r="B45" s="178" t="s">
        <v>43</v>
      </c>
      <c r="C45" s="178"/>
      <c r="D45" s="178"/>
      <c r="E45" s="7">
        <v>410</v>
      </c>
      <c r="F45" s="19">
        <f>SUM(F41:F44)</f>
        <v>0</v>
      </c>
    </row>
    <row r="46" spans="1:6" ht="20.25" customHeight="1">
      <c r="A46" s="181"/>
      <c r="B46" s="178" t="s">
        <v>44</v>
      </c>
      <c r="C46" s="178"/>
      <c r="D46" s="178"/>
      <c r="E46" s="178"/>
      <c r="F46" s="178"/>
    </row>
    <row r="47" spans="1:6" ht="20.25" customHeight="1">
      <c r="A47" s="181"/>
      <c r="B47" s="179" t="s">
        <v>45</v>
      </c>
      <c r="C47" s="179"/>
      <c r="D47" s="179"/>
      <c r="E47" s="8">
        <v>420</v>
      </c>
      <c r="F47" s="13"/>
    </row>
    <row r="48" spans="1:6" ht="20.25" customHeight="1">
      <c r="A48" s="181"/>
      <c r="B48" s="182" t="s">
        <v>32</v>
      </c>
      <c r="C48" s="182"/>
      <c r="D48" s="182"/>
      <c r="E48" s="8">
        <v>430</v>
      </c>
      <c r="F48" s="13"/>
    </row>
    <row r="49" spans="1:6" ht="20.25" customHeight="1">
      <c r="A49" s="181"/>
      <c r="B49" s="179" t="s">
        <v>34</v>
      </c>
      <c r="C49" s="179"/>
      <c r="D49" s="179"/>
      <c r="E49" s="8">
        <v>440</v>
      </c>
      <c r="F49" s="13"/>
    </row>
    <row r="50" spans="1:6" ht="20.25" customHeight="1">
      <c r="A50" s="181"/>
      <c r="B50" s="182" t="s">
        <v>35</v>
      </c>
      <c r="C50" s="182"/>
      <c r="D50" s="182"/>
      <c r="E50" s="8">
        <v>450</v>
      </c>
      <c r="F50" s="13"/>
    </row>
    <row r="51" spans="1:6" ht="20.25" customHeight="1">
      <c r="A51" s="181"/>
      <c r="B51" s="178" t="s">
        <v>47</v>
      </c>
      <c r="C51" s="178"/>
      <c r="D51" s="178"/>
      <c r="E51" s="7">
        <v>460</v>
      </c>
      <c r="F51" s="19">
        <f>SUM(F47:F50)</f>
        <v>0</v>
      </c>
    </row>
    <row r="52" spans="1:6" ht="20.25" customHeight="1">
      <c r="A52" s="181"/>
      <c r="B52" s="183" t="s">
        <v>48</v>
      </c>
      <c r="C52" s="183"/>
      <c r="D52" s="183"/>
      <c r="E52" s="7">
        <v>470</v>
      </c>
      <c r="F52" s="19">
        <f>SUM(F45-F51)</f>
        <v>0</v>
      </c>
    </row>
    <row r="53" spans="1:6" ht="20.25" customHeight="1">
      <c r="A53" s="177" t="s">
        <v>49</v>
      </c>
      <c r="B53" s="177"/>
      <c r="C53" s="177"/>
      <c r="D53" s="177"/>
      <c r="E53" s="177"/>
      <c r="F53" s="177"/>
    </row>
    <row r="54" spans="1:6" ht="20.25" customHeight="1">
      <c r="A54" s="181"/>
      <c r="B54" s="179" t="s">
        <v>50</v>
      </c>
      <c r="C54" s="179"/>
      <c r="D54" s="179"/>
      <c r="E54" s="8">
        <v>480</v>
      </c>
      <c r="F54" s="17">
        <f>SUM(F38+F52)</f>
        <v>0</v>
      </c>
    </row>
    <row r="55" spans="1:6" ht="20.25" customHeight="1">
      <c r="A55" s="181"/>
      <c r="B55" s="179" t="s">
        <v>51</v>
      </c>
      <c r="C55" s="179"/>
      <c r="D55" s="179"/>
      <c r="E55" s="8">
        <v>490</v>
      </c>
      <c r="F55" s="17">
        <f>SUM(F35+F49)</f>
        <v>0</v>
      </c>
    </row>
    <row r="56" spans="1:6" ht="20.25" customHeight="1">
      <c r="A56" s="181"/>
      <c r="B56" s="182" t="s">
        <v>52</v>
      </c>
      <c r="C56" s="182"/>
      <c r="D56" s="182"/>
      <c r="E56" s="8">
        <v>500</v>
      </c>
      <c r="F56" s="14"/>
    </row>
    <row r="57" spans="1:6" ht="20.25" customHeight="1">
      <c r="A57" s="181"/>
      <c r="B57" s="182" t="s">
        <v>53</v>
      </c>
      <c r="C57" s="182"/>
      <c r="D57" s="182"/>
      <c r="E57" s="8">
        <v>510</v>
      </c>
      <c r="F57" s="14"/>
    </row>
    <row r="58" spans="1:6" ht="20.25" customHeight="1">
      <c r="A58" s="181"/>
      <c r="B58" s="179" t="s">
        <v>54</v>
      </c>
      <c r="C58" s="179"/>
      <c r="D58" s="179"/>
      <c r="E58" s="8">
        <v>520</v>
      </c>
      <c r="F58" s="14"/>
    </row>
    <row r="59" spans="1:6" ht="20.25" customHeight="1">
      <c r="A59" s="181"/>
      <c r="B59" s="182" t="s">
        <v>55</v>
      </c>
      <c r="C59" s="182"/>
      <c r="D59" s="182"/>
      <c r="E59" s="7">
        <v>530</v>
      </c>
      <c r="F59" s="17">
        <f>SUM(F55:F58)</f>
        <v>0</v>
      </c>
    </row>
    <row r="60" spans="1:6" ht="20.25" customHeight="1">
      <c r="A60" s="181"/>
      <c r="B60" s="179" t="s">
        <v>56</v>
      </c>
      <c r="C60" s="179"/>
      <c r="D60" s="179"/>
      <c r="E60" s="8">
        <v>540</v>
      </c>
      <c r="F60" s="14"/>
    </row>
    <row r="61" spans="1:6" ht="20.25" customHeight="1">
      <c r="A61" s="181"/>
      <c r="B61" s="179" t="s">
        <v>57</v>
      </c>
      <c r="C61" s="179"/>
      <c r="D61" s="179"/>
      <c r="E61" s="8">
        <v>550</v>
      </c>
      <c r="F61" s="14"/>
    </row>
    <row r="62" spans="1:6" ht="20.25" customHeight="1">
      <c r="A62" s="181"/>
      <c r="B62" s="179" t="s">
        <v>58</v>
      </c>
      <c r="C62" s="179"/>
      <c r="D62" s="179"/>
      <c r="E62" s="8">
        <v>560</v>
      </c>
      <c r="F62" s="14"/>
    </row>
    <row r="63" spans="1:6" ht="20.25" customHeight="1">
      <c r="A63" s="181"/>
      <c r="B63" s="179" t="s">
        <v>63</v>
      </c>
      <c r="C63" s="179"/>
      <c r="D63" s="179"/>
      <c r="E63" s="7">
        <v>570</v>
      </c>
      <c r="F63" s="36">
        <f>SUM(F57)*1.5</f>
        <v>0</v>
      </c>
    </row>
    <row r="64" spans="1:6" ht="20.25" customHeight="1">
      <c r="A64" s="181"/>
      <c r="B64" s="179" t="s">
        <v>59</v>
      </c>
      <c r="C64" s="179"/>
      <c r="D64" s="179"/>
      <c r="E64" s="8">
        <v>580</v>
      </c>
      <c r="F64" s="14"/>
    </row>
    <row r="65" spans="1:6" ht="20.25" customHeight="1">
      <c r="A65" s="181"/>
      <c r="B65" s="182" t="s">
        <v>60</v>
      </c>
      <c r="C65" s="182"/>
      <c r="D65" s="182"/>
      <c r="E65" s="7">
        <v>590</v>
      </c>
      <c r="F65" s="17">
        <f>SUM(F60:F64)</f>
        <v>0</v>
      </c>
    </row>
    <row r="66" spans="1:6" ht="20.25" customHeight="1">
      <c r="A66" s="181"/>
      <c r="B66" s="178" t="s">
        <v>61</v>
      </c>
      <c r="C66" s="178"/>
      <c r="D66" s="178"/>
      <c r="E66" s="7">
        <v>600</v>
      </c>
      <c r="F66" s="17">
        <f>SUM(F54+F59-F65)</f>
        <v>0</v>
      </c>
    </row>
    <row r="67" spans="1:6" ht="20.25" customHeight="1">
      <c r="A67" s="181"/>
      <c r="B67" s="182" t="s">
        <v>62</v>
      </c>
      <c r="C67" s="182"/>
      <c r="D67" s="182"/>
      <c r="E67" s="8">
        <v>610</v>
      </c>
      <c r="F67" s="13"/>
    </row>
    <row r="68" spans="1:6" ht="20.25" customHeight="1">
      <c r="A68" s="181"/>
      <c r="B68" s="182" t="s">
        <v>90</v>
      </c>
      <c r="C68" s="182"/>
      <c r="D68" s="182"/>
      <c r="E68" s="8">
        <v>620</v>
      </c>
      <c r="F68" s="13"/>
    </row>
    <row r="69" spans="1:6" ht="20.25" customHeight="1">
      <c r="A69" s="181"/>
      <c r="B69" s="178" t="s">
        <v>64</v>
      </c>
      <c r="C69" s="178"/>
      <c r="D69" s="178"/>
      <c r="E69" s="7">
        <v>630</v>
      </c>
      <c r="F69" s="17">
        <f>IF(F66&gt;=F67,F66-F67,0)</f>
        <v>0</v>
      </c>
    </row>
    <row r="70" spans="1:6" ht="20.25" customHeight="1">
      <c r="A70" s="181"/>
      <c r="B70" s="186" t="s">
        <v>86</v>
      </c>
      <c r="C70" s="186"/>
      <c r="D70" s="186"/>
      <c r="E70" s="9">
        <v>640</v>
      </c>
      <c r="F70" s="17">
        <f>IF(F66&gt;=F67,0,IF(F67&gt;F66,F67-F66-F68))</f>
        <v>0</v>
      </c>
    </row>
    <row r="71" spans="1:6" ht="20.25" customHeight="1">
      <c r="A71" s="177" t="s">
        <v>65</v>
      </c>
      <c r="B71" s="177"/>
      <c r="C71" s="177"/>
      <c r="D71" s="177"/>
      <c r="E71" s="177"/>
      <c r="F71" s="177"/>
    </row>
    <row r="72" spans="1:6" ht="20.25" customHeight="1">
      <c r="A72" s="181"/>
      <c r="B72" s="182" t="s">
        <v>66</v>
      </c>
      <c r="C72" s="182"/>
      <c r="D72" s="182"/>
      <c r="E72" s="8">
        <v>650</v>
      </c>
      <c r="F72" s="14"/>
    </row>
    <row r="73" spans="1:6" ht="20.25" customHeight="1">
      <c r="A73" s="181"/>
      <c r="B73" s="182" t="s">
        <v>67</v>
      </c>
      <c r="C73" s="182"/>
      <c r="D73" s="182"/>
      <c r="E73" s="8">
        <v>660</v>
      </c>
      <c r="F73" s="14"/>
    </row>
    <row r="74" spans="1:6" ht="20.25" customHeight="1">
      <c r="A74" s="181"/>
      <c r="B74" s="178" t="s">
        <v>68</v>
      </c>
      <c r="C74" s="178"/>
      <c r="D74" s="178"/>
      <c r="E74" s="7">
        <v>670</v>
      </c>
      <c r="F74" s="17">
        <f>SUM(F72:F73)</f>
        <v>0</v>
      </c>
    </row>
    <row r="75" spans="1:6" ht="20.25" customHeight="1">
      <c r="A75" s="177" t="s">
        <v>69</v>
      </c>
      <c r="B75" s="177"/>
      <c r="C75" s="177"/>
      <c r="D75" s="177"/>
      <c r="E75" s="177"/>
      <c r="F75" s="177"/>
    </row>
    <row r="76" spans="1:6" ht="20.25" customHeight="1">
      <c r="A76" s="181"/>
      <c r="B76" s="178" t="s">
        <v>70</v>
      </c>
      <c r="C76" s="178"/>
      <c r="D76" s="178"/>
      <c r="E76" s="178"/>
      <c r="F76" s="178"/>
    </row>
    <row r="77" spans="1:6" ht="20.25" customHeight="1">
      <c r="A77" s="181"/>
      <c r="B77" s="182" t="s">
        <v>70</v>
      </c>
      <c r="C77" s="182"/>
      <c r="D77" s="182"/>
      <c r="E77" s="8">
        <v>680</v>
      </c>
      <c r="F77" s="14"/>
    </row>
    <row r="78" spans="1:6" ht="20.25" customHeight="1">
      <c r="A78" s="181"/>
      <c r="B78" s="178" t="s">
        <v>71</v>
      </c>
      <c r="C78" s="178"/>
      <c r="D78" s="178"/>
      <c r="E78" s="178"/>
      <c r="F78" s="178"/>
    </row>
    <row r="79" spans="1:6" ht="20.25" customHeight="1">
      <c r="A79" s="181"/>
      <c r="B79" s="182" t="s">
        <v>72</v>
      </c>
      <c r="C79" s="182"/>
      <c r="D79" s="182"/>
      <c r="E79" s="8">
        <v>690</v>
      </c>
      <c r="F79" s="14"/>
    </row>
    <row r="80" spans="1:6" ht="20.25" customHeight="1">
      <c r="A80" s="181"/>
      <c r="B80" s="179" t="s">
        <v>73</v>
      </c>
      <c r="C80" s="179"/>
      <c r="D80" s="179"/>
      <c r="E80" s="8">
        <v>700</v>
      </c>
      <c r="F80" s="14"/>
    </row>
    <row r="81" spans="1:6" ht="20.25" customHeight="1">
      <c r="A81" s="181"/>
      <c r="B81" s="182" t="s">
        <v>74</v>
      </c>
      <c r="C81" s="182"/>
      <c r="D81" s="182"/>
      <c r="E81" s="8">
        <v>710</v>
      </c>
      <c r="F81" s="14"/>
    </row>
    <row r="82" spans="1:6" ht="20.25" customHeight="1">
      <c r="A82" s="181"/>
      <c r="B82" s="182" t="s">
        <v>35</v>
      </c>
      <c r="C82" s="182"/>
      <c r="D82" s="182"/>
      <c r="E82" s="8">
        <v>720</v>
      </c>
      <c r="F82" s="14"/>
    </row>
    <row r="83" spans="1:6" ht="20.25" customHeight="1">
      <c r="A83" s="181"/>
      <c r="B83" s="178" t="s">
        <v>75</v>
      </c>
      <c r="C83" s="178"/>
      <c r="D83" s="178"/>
      <c r="E83" s="7">
        <v>730</v>
      </c>
      <c r="F83" s="17">
        <f>SUM(F79:F82)</f>
        <v>0</v>
      </c>
    </row>
    <row r="84" spans="1:6" ht="20.25" customHeight="1">
      <c r="A84" s="181"/>
      <c r="B84" s="178" t="s">
        <v>76</v>
      </c>
      <c r="C84" s="178"/>
      <c r="D84" s="178"/>
      <c r="E84" s="7">
        <v>740</v>
      </c>
      <c r="F84" s="17">
        <f>SUM(F77-F83)</f>
        <v>0</v>
      </c>
    </row>
    <row r="85" spans="1:6" ht="20.25" customHeight="1">
      <c r="A85" s="181"/>
      <c r="B85" s="179" t="s">
        <v>77</v>
      </c>
      <c r="C85" s="179"/>
      <c r="D85" s="179"/>
      <c r="E85" s="7">
        <v>750</v>
      </c>
      <c r="F85" s="17">
        <f>F81</f>
        <v>0</v>
      </c>
    </row>
    <row r="86" spans="1:6" ht="20.25" customHeight="1">
      <c r="A86" s="181"/>
      <c r="B86" s="182" t="s">
        <v>52</v>
      </c>
      <c r="C86" s="182"/>
      <c r="D86" s="182"/>
      <c r="E86" s="8">
        <v>760</v>
      </c>
      <c r="F86" s="14"/>
    </row>
    <row r="87" spans="1:6" ht="20.25" customHeight="1">
      <c r="A87" s="181"/>
      <c r="B87" s="182" t="s">
        <v>78</v>
      </c>
      <c r="C87" s="182"/>
      <c r="D87" s="182"/>
      <c r="E87" s="8">
        <v>770</v>
      </c>
      <c r="F87" s="14"/>
    </row>
    <row r="88" spans="1:6" ht="20.25" customHeight="1">
      <c r="A88" s="181"/>
      <c r="B88" s="179" t="s">
        <v>54</v>
      </c>
      <c r="C88" s="179"/>
      <c r="D88" s="179"/>
      <c r="E88" s="8">
        <v>780</v>
      </c>
      <c r="F88" s="14"/>
    </row>
    <row r="89" spans="1:6" ht="20.25" customHeight="1">
      <c r="A89" s="181"/>
      <c r="B89" s="182" t="s">
        <v>79</v>
      </c>
      <c r="C89" s="182"/>
      <c r="D89" s="182"/>
      <c r="E89" s="7">
        <v>790</v>
      </c>
      <c r="F89" s="17">
        <f>SUM(F85:F88)</f>
        <v>0</v>
      </c>
    </row>
    <row r="90" spans="1:6" ht="20.25" customHeight="1">
      <c r="A90" s="181"/>
      <c r="B90" s="179" t="s">
        <v>80</v>
      </c>
      <c r="C90" s="179"/>
      <c r="D90" s="179"/>
      <c r="E90" s="8">
        <v>800</v>
      </c>
      <c r="F90" s="14"/>
    </row>
    <row r="91" spans="1:6" ht="20.25" customHeight="1">
      <c r="A91" s="181"/>
      <c r="B91" s="179" t="s">
        <v>81</v>
      </c>
      <c r="C91" s="179"/>
      <c r="D91" s="179"/>
      <c r="E91" s="7">
        <v>810</v>
      </c>
      <c r="F91" s="17">
        <f>SUM(F87)*1.5</f>
        <v>0</v>
      </c>
    </row>
    <row r="92" spans="1:6" ht="20.25" customHeight="1">
      <c r="A92" s="181"/>
      <c r="B92" s="179" t="s">
        <v>59</v>
      </c>
      <c r="C92" s="179"/>
      <c r="D92" s="179"/>
      <c r="E92" s="8">
        <v>820</v>
      </c>
      <c r="F92" s="14"/>
    </row>
    <row r="93" spans="1:6" ht="20.25" customHeight="1">
      <c r="A93" s="181"/>
      <c r="B93" s="182" t="s">
        <v>82</v>
      </c>
      <c r="C93" s="182"/>
      <c r="D93" s="182"/>
      <c r="E93" s="7">
        <v>830</v>
      </c>
      <c r="F93" s="17">
        <f>SUM(F90:F92)</f>
        <v>0</v>
      </c>
    </row>
    <row r="94" spans="1:6" ht="20.25" customHeight="1">
      <c r="A94" s="181"/>
      <c r="B94" s="178" t="s">
        <v>91</v>
      </c>
      <c r="C94" s="178"/>
      <c r="D94" s="178"/>
      <c r="E94" s="7">
        <v>840</v>
      </c>
      <c r="F94" s="17">
        <f>SUM(F84+F89-F93)</f>
        <v>0</v>
      </c>
    </row>
    <row r="95" spans="1:6" ht="20.25" customHeight="1">
      <c r="A95" s="181"/>
      <c r="B95" s="182" t="s">
        <v>83</v>
      </c>
      <c r="C95" s="182"/>
      <c r="D95" s="182"/>
      <c r="E95" s="8">
        <v>850</v>
      </c>
      <c r="F95" s="14"/>
    </row>
    <row r="96" spans="1:6" ht="20.25" customHeight="1">
      <c r="A96" s="181"/>
      <c r="B96" s="182" t="s">
        <v>84</v>
      </c>
      <c r="C96" s="182"/>
      <c r="D96" s="182"/>
      <c r="E96" s="8">
        <v>860</v>
      </c>
      <c r="F96" s="14"/>
    </row>
    <row r="97" spans="1:6" ht="20.25" customHeight="1">
      <c r="A97" s="181"/>
      <c r="B97" s="178" t="s">
        <v>92</v>
      </c>
      <c r="C97" s="178"/>
      <c r="D97" s="178"/>
      <c r="E97" s="7">
        <v>870</v>
      </c>
      <c r="F97" s="17">
        <f>IF(F94&gt;=F95,F94-F95,0)</f>
        <v>0</v>
      </c>
    </row>
    <row r="98" spans="1:6" ht="20.25" customHeight="1">
      <c r="A98" s="181"/>
      <c r="B98" s="187" t="s">
        <v>93</v>
      </c>
      <c r="C98" s="187"/>
      <c r="D98" s="187"/>
      <c r="E98" s="9">
        <v>880</v>
      </c>
      <c r="F98" s="17">
        <f>IF(F94&gt;=F95,0,IF(F95&gt;F94,F95-F94-F96))</f>
        <v>0</v>
      </c>
    </row>
    <row r="99" spans="1:6" ht="20.25" customHeight="1">
      <c r="A99" s="177" t="s">
        <v>85</v>
      </c>
      <c r="B99" s="177"/>
      <c r="C99" s="177"/>
      <c r="D99" s="177"/>
      <c r="E99" s="177"/>
      <c r="F99" s="177"/>
    </row>
    <row r="100" spans="1:6" ht="20.25" customHeight="1">
      <c r="A100" s="181"/>
      <c r="B100" s="178" t="s">
        <v>128</v>
      </c>
      <c r="C100" s="178"/>
      <c r="D100" s="178"/>
      <c r="E100" s="7">
        <v>890</v>
      </c>
      <c r="F100" s="17">
        <f>SUM(F69+F74+F97)</f>
        <v>0</v>
      </c>
    </row>
    <row r="101" spans="1:6" ht="20.25" customHeight="1">
      <c r="A101" s="181"/>
      <c r="B101" s="10" t="s">
        <v>89</v>
      </c>
      <c r="C101" s="184" t="s">
        <v>0</v>
      </c>
      <c r="D101" s="184"/>
      <c r="E101" s="185" t="s">
        <v>88</v>
      </c>
      <c r="F101" s="185"/>
    </row>
    <row r="102" spans="1:6" ht="20.25" customHeight="1">
      <c r="A102" s="181"/>
      <c r="B102" s="11" t="s">
        <v>126</v>
      </c>
      <c r="C102" s="7">
        <v>900</v>
      </c>
      <c r="D102" s="17">
        <f>F74</f>
        <v>0</v>
      </c>
      <c r="E102" s="22">
        <v>910</v>
      </c>
      <c r="F102" s="17">
        <f>SUM(D102)*0.05</f>
        <v>0</v>
      </c>
    </row>
    <row r="103" spans="1:6" ht="20.25" customHeight="1">
      <c r="A103" s="181"/>
      <c r="B103" s="11" t="s">
        <v>1</v>
      </c>
      <c r="C103" s="8">
        <v>920</v>
      </c>
      <c r="D103" s="15"/>
      <c r="E103" s="22">
        <v>930</v>
      </c>
      <c r="F103" s="17">
        <f>IF(D103&gt;0,20000,IF(D103=0,0,))</f>
        <v>0</v>
      </c>
    </row>
    <row r="104" spans="1:6" ht="20.25" customHeight="1">
      <c r="A104" s="181"/>
      <c r="B104" s="12" t="s">
        <v>123</v>
      </c>
      <c r="C104" s="8">
        <v>940</v>
      </c>
      <c r="D104" s="15"/>
      <c r="E104" s="22">
        <v>950</v>
      </c>
      <c r="F104" s="17">
        <f>SUM(D104*0.15)</f>
        <v>0</v>
      </c>
    </row>
    <row r="105" spans="1:6" ht="20.25" customHeight="1">
      <c r="A105" s="181"/>
      <c r="B105" s="11" t="s">
        <v>124</v>
      </c>
      <c r="C105" s="8">
        <v>960</v>
      </c>
      <c r="D105" s="14"/>
      <c r="E105" s="22">
        <v>970</v>
      </c>
      <c r="F105" s="17">
        <f>SUM(D105*0.15)</f>
        <v>0</v>
      </c>
    </row>
    <row r="106" spans="1:6" ht="20.25" customHeight="1">
      <c r="A106" s="181"/>
      <c r="B106" s="11" t="s">
        <v>120</v>
      </c>
      <c r="C106" s="8">
        <v>980</v>
      </c>
      <c r="D106" s="14"/>
      <c r="E106" s="22">
        <v>990</v>
      </c>
      <c r="F106" s="17">
        <f>SUM(D106*0.15)</f>
        <v>0</v>
      </c>
    </row>
    <row r="107" spans="1:6" ht="20.25" customHeight="1">
      <c r="A107" s="181"/>
      <c r="B107" s="11" t="s">
        <v>121</v>
      </c>
      <c r="C107" s="8">
        <v>1000</v>
      </c>
      <c r="D107" s="15"/>
      <c r="E107" s="22">
        <v>1010</v>
      </c>
      <c r="F107" s="17">
        <v>0</v>
      </c>
    </row>
    <row r="108" spans="1:7" ht="20.25" customHeight="1">
      <c r="A108" s="181"/>
      <c r="B108" s="11" t="s">
        <v>122</v>
      </c>
      <c r="C108" s="8">
        <v>1020</v>
      </c>
      <c r="D108" s="25"/>
      <c r="E108" s="22">
        <v>1030</v>
      </c>
      <c r="F108" s="18">
        <f>IF(D108&gt;30000000,(D108-30000000)*0.0025+600000,IF(D108&gt;20000000,(D108-20000000)*0.015+450000,IF(D108&gt;10000000,(D108-10000000)*0.02+250000,IF(D108&lt;=10000000,D108*0.025,0))))</f>
        <v>0</v>
      </c>
      <c r="G108" s="30"/>
    </row>
    <row r="109" spans="1:6" ht="20.25" customHeight="1">
      <c r="A109" s="181"/>
      <c r="B109" s="11" t="s">
        <v>116</v>
      </c>
      <c r="C109" s="8">
        <v>1040</v>
      </c>
      <c r="D109" s="15"/>
      <c r="E109" s="22">
        <v>1050</v>
      </c>
      <c r="F109" s="17">
        <f>SUM(D109*0.25)</f>
        <v>0</v>
      </c>
    </row>
    <row r="110" spans="1:6" ht="20.25" customHeight="1">
      <c r="A110" s="181"/>
      <c r="B110" s="12" t="s">
        <v>117</v>
      </c>
      <c r="C110" s="7">
        <v>1060</v>
      </c>
      <c r="D110" s="17">
        <f>F97</f>
        <v>0</v>
      </c>
      <c r="E110" s="22">
        <v>1070</v>
      </c>
      <c r="F110" s="17">
        <f>SUM(D110*0.15)</f>
        <v>0</v>
      </c>
    </row>
    <row r="111" spans="1:6" ht="20.25" customHeight="1">
      <c r="A111" s="181"/>
      <c r="B111" s="11" t="s">
        <v>118</v>
      </c>
      <c r="C111" s="8">
        <v>1080</v>
      </c>
      <c r="D111" s="15"/>
      <c r="E111" s="22">
        <v>1090</v>
      </c>
      <c r="F111" s="17">
        <f>SUM(D111*0.15)</f>
        <v>0</v>
      </c>
    </row>
    <row r="112" spans="1:6" ht="20.25" customHeight="1">
      <c r="A112" s="181"/>
      <c r="B112" s="11" t="s">
        <v>119</v>
      </c>
      <c r="C112" s="8">
        <v>1100</v>
      </c>
      <c r="D112" s="15"/>
      <c r="E112" s="22">
        <v>1110</v>
      </c>
      <c r="F112" s="17">
        <f>SUM(D112*0)</f>
        <v>0</v>
      </c>
    </row>
    <row r="113" spans="1:8" ht="20.25" customHeight="1">
      <c r="A113" s="181"/>
      <c r="B113" s="27" t="s">
        <v>127</v>
      </c>
      <c r="C113" s="22">
        <v>1120</v>
      </c>
      <c r="D113" s="28">
        <f>SUM(D102:D112)</f>
        <v>0</v>
      </c>
      <c r="E113" s="29"/>
      <c r="F113" s="31">
        <f>IF(D113=F100,E113,IF(F100&gt;D113,H113,IF(F100&lt;D113,H113)))</f>
        <v>0</v>
      </c>
      <c r="H113" s="24" t="s">
        <v>129</v>
      </c>
    </row>
    <row r="114" spans="1:6" ht="20.25" customHeight="1">
      <c r="A114" s="26"/>
      <c r="B114" s="178" t="s">
        <v>2</v>
      </c>
      <c r="C114" s="178"/>
      <c r="D114" s="178"/>
      <c r="E114" s="22">
        <v>1130</v>
      </c>
      <c r="F114" s="17">
        <f>SUM(F102:F112)</f>
        <v>0</v>
      </c>
    </row>
    <row r="115" spans="1:6" ht="20.25" customHeight="1">
      <c r="A115" s="191" t="s">
        <v>94</v>
      </c>
      <c r="B115" s="192"/>
      <c r="C115" s="192"/>
      <c r="D115" s="192"/>
      <c r="E115" s="192"/>
      <c r="F115" s="193"/>
    </row>
    <row r="116" spans="1:6" ht="20.25" customHeight="1">
      <c r="A116" s="181"/>
      <c r="B116" s="178" t="s">
        <v>95</v>
      </c>
      <c r="C116" s="178"/>
      <c r="D116" s="178"/>
      <c r="E116" s="178"/>
      <c r="F116" s="178"/>
    </row>
    <row r="117" spans="1:6" ht="20.25" customHeight="1">
      <c r="A117" s="181"/>
      <c r="B117" s="182" t="s">
        <v>96</v>
      </c>
      <c r="C117" s="182"/>
      <c r="D117" s="182"/>
      <c r="E117" s="8">
        <v>1360</v>
      </c>
      <c r="F117" s="14">
        <v>5</v>
      </c>
    </row>
    <row r="118" spans="1:6" ht="20.25" customHeight="1">
      <c r="A118" s="181"/>
      <c r="B118" s="182" t="s">
        <v>97</v>
      </c>
      <c r="C118" s="182"/>
      <c r="D118" s="182"/>
      <c r="E118" s="8">
        <v>1370</v>
      </c>
      <c r="F118" s="14"/>
    </row>
    <row r="119" spans="1:6" ht="20.25" customHeight="1">
      <c r="A119" s="181"/>
      <c r="B119" s="182" t="s">
        <v>98</v>
      </c>
      <c r="C119" s="182"/>
      <c r="D119" s="182"/>
      <c r="E119" s="8">
        <v>1380</v>
      </c>
      <c r="F119" s="14"/>
    </row>
    <row r="120" spans="1:6" ht="20.25" customHeight="1">
      <c r="A120" s="181"/>
      <c r="B120" s="182" t="s">
        <v>99</v>
      </c>
      <c r="C120" s="182"/>
      <c r="D120" s="182"/>
      <c r="E120" s="8">
        <v>1390</v>
      </c>
      <c r="F120" s="14"/>
    </row>
    <row r="121" spans="1:6" ht="20.25" customHeight="1">
      <c r="A121" s="181"/>
      <c r="B121" s="182" t="s">
        <v>100</v>
      </c>
      <c r="C121" s="182"/>
      <c r="D121" s="182"/>
      <c r="E121" s="8">
        <v>1400</v>
      </c>
      <c r="F121" s="14">
        <v>5</v>
      </c>
    </row>
    <row r="122" spans="1:6" ht="20.25" customHeight="1">
      <c r="A122" s="181"/>
      <c r="B122" s="178" t="s">
        <v>101</v>
      </c>
      <c r="C122" s="178"/>
      <c r="D122" s="178"/>
      <c r="E122" s="7">
        <v>1410</v>
      </c>
      <c r="F122" s="17">
        <f>SUM(F117:F121)</f>
        <v>10</v>
      </c>
    </row>
    <row r="123" spans="1:6" ht="20.25" customHeight="1">
      <c r="A123" s="181"/>
      <c r="B123" s="178" t="s">
        <v>102</v>
      </c>
      <c r="C123" s="178"/>
      <c r="D123" s="178"/>
      <c r="E123" s="7">
        <v>1420</v>
      </c>
      <c r="F123" s="17">
        <f>IF(F114&gt;=F122,F114-F122,0)</f>
        <v>0</v>
      </c>
    </row>
    <row r="124" spans="1:6" ht="20.25" customHeight="1">
      <c r="A124" s="181"/>
      <c r="B124" s="178" t="s">
        <v>107</v>
      </c>
      <c r="C124" s="178"/>
      <c r="D124" s="178"/>
      <c r="E124" s="178"/>
      <c r="F124" s="178"/>
    </row>
    <row r="125" spans="1:6" ht="20.25" customHeight="1">
      <c r="A125" s="181"/>
      <c r="B125" s="194" t="s">
        <v>108</v>
      </c>
      <c r="C125" s="194"/>
      <c r="D125" s="194"/>
      <c r="E125" s="20">
        <v>1430</v>
      </c>
      <c r="F125" s="15"/>
    </row>
    <row r="126" spans="1:6" ht="20.25" customHeight="1">
      <c r="A126" s="181"/>
      <c r="B126" s="182" t="s">
        <v>109</v>
      </c>
      <c r="C126" s="182"/>
      <c r="D126" s="182"/>
      <c r="E126" s="21">
        <v>1440</v>
      </c>
      <c r="F126" s="15"/>
    </row>
    <row r="127" spans="1:6" ht="20.25" customHeight="1">
      <c r="A127" s="181"/>
      <c r="B127" s="182" t="s">
        <v>110</v>
      </c>
      <c r="C127" s="182"/>
      <c r="D127" s="182"/>
      <c r="E127" s="21">
        <v>1450</v>
      </c>
      <c r="F127" s="15"/>
    </row>
    <row r="128" spans="1:6" ht="20.25" customHeight="1">
      <c r="A128" s="181"/>
      <c r="B128" s="182" t="s">
        <v>111</v>
      </c>
      <c r="C128" s="182"/>
      <c r="D128" s="182"/>
      <c r="E128" s="21">
        <v>1460</v>
      </c>
      <c r="F128" s="15"/>
    </row>
    <row r="129" spans="1:6" ht="20.25" customHeight="1">
      <c r="A129" s="181"/>
      <c r="B129" s="182" t="s">
        <v>113</v>
      </c>
      <c r="C129" s="182"/>
      <c r="D129" s="182"/>
      <c r="E129" s="21">
        <v>1470</v>
      </c>
      <c r="F129" s="15"/>
    </row>
    <row r="130" spans="1:6" ht="20.25" customHeight="1">
      <c r="A130" s="181"/>
      <c r="B130" s="182" t="s">
        <v>112</v>
      </c>
      <c r="C130" s="182"/>
      <c r="D130" s="182"/>
      <c r="E130" s="8">
        <v>1480</v>
      </c>
      <c r="F130" s="15"/>
    </row>
    <row r="131" spans="1:6" ht="20.25" customHeight="1">
      <c r="A131" s="181"/>
      <c r="B131" s="182" t="s">
        <v>103</v>
      </c>
      <c r="C131" s="182"/>
      <c r="D131" s="182"/>
      <c r="E131" s="7">
        <v>1490</v>
      </c>
      <c r="F131" s="16">
        <f>SUM(F125:F130)</f>
        <v>0</v>
      </c>
    </row>
    <row r="132" spans="1:6" ht="20.25" customHeight="1">
      <c r="A132" s="181"/>
      <c r="B132" s="178" t="s">
        <v>104</v>
      </c>
      <c r="C132" s="178"/>
      <c r="D132" s="178"/>
      <c r="E132" s="7">
        <v>1550</v>
      </c>
      <c r="F132" s="17">
        <f>IF(F131&gt;=F123,0,F123-F125)</f>
        <v>0</v>
      </c>
    </row>
    <row r="133" spans="1:6" ht="20.25" customHeight="1">
      <c r="A133" s="181"/>
      <c r="B133" s="182" t="s">
        <v>114</v>
      </c>
      <c r="C133" s="182"/>
      <c r="D133" s="182"/>
      <c r="E133" s="7">
        <v>1450</v>
      </c>
      <c r="F133" s="17">
        <f>IF(F4="Yes",$F$132*0.25,0)</f>
        <v>0</v>
      </c>
    </row>
    <row r="134" spans="1:6" ht="20.25" customHeight="1">
      <c r="A134" s="181"/>
      <c r="B134" s="182" t="s">
        <v>115</v>
      </c>
      <c r="C134" s="182"/>
      <c r="D134" s="182"/>
      <c r="E134" s="7">
        <v>1460</v>
      </c>
      <c r="F134" s="17">
        <f>IF(F5="Yes",$F$132*0.5,0)</f>
        <v>0</v>
      </c>
    </row>
    <row r="135" spans="1:6" ht="20.25" customHeight="1">
      <c r="A135" s="188" t="s">
        <v>105</v>
      </c>
      <c r="B135" s="189"/>
      <c r="C135" s="189"/>
      <c r="D135" s="190"/>
      <c r="E135" s="9">
        <v>1470</v>
      </c>
      <c r="F135" s="17">
        <f>SUM(F132-F133-F134)</f>
        <v>0</v>
      </c>
    </row>
    <row r="136" spans="1:6" ht="20.25" customHeight="1">
      <c r="A136" s="188" t="s">
        <v>106</v>
      </c>
      <c r="B136" s="189"/>
      <c r="C136" s="189"/>
      <c r="D136" s="190"/>
      <c r="E136" s="9">
        <v>1480</v>
      </c>
      <c r="F136" s="17">
        <f>IF(F114&gt;=F122,0,F114-F122)</f>
        <v>-10</v>
      </c>
    </row>
    <row r="139" spans="1:6" ht="20.25" customHeight="1">
      <c r="A139" s="32"/>
      <c r="B139" s="33" t="s">
        <v>130</v>
      </c>
      <c r="C139" s="34"/>
      <c r="D139" s="33"/>
      <c r="E139" s="34"/>
      <c r="F139" s="35"/>
    </row>
    <row r="140" spans="1:6" ht="20.25" customHeight="1">
      <c r="A140" s="33"/>
      <c r="B140" s="33"/>
      <c r="C140" s="34"/>
      <c r="D140" s="33"/>
      <c r="E140" s="34"/>
      <c r="F140" s="35"/>
    </row>
    <row r="141" spans="1:6" ht="20.25" customHeight="1">
      <c r="A141" s="33"/>
      <c r="B141" s="33"/>
      <c r="C141" s="34"/>
      <c r="D141" s="33"/>
      <c r="E141" s="34"/>
      <c r="F141" s="35"/>
    </row>
    <row r="142" spans="1:6" ht="20.25" customHeight="1">
      <c r="A142" s="33"/>
      <c r="B142" s="33"/>
      <c r="C142" s="34"/>
      <c r="D142" s="33"/>
      <c r="E142" s="34"/>
      <c r="F142" s="35"/>
    </row>
    <row r="143" spans="1:6" ht="20.25" customHeight="1">
      <c r="A143" s="33"/>
      <c r="B143" s="33"/>
      <c r="C143" s="34"/>
      <c r="D143" s="33"/>
      <c r="E143" s="34"/>
      <c r="F143" s="35"/>
    </row>
  </sheetData>
  <sheetProtection password="CC43" sheet="1" objects="1" scenarios="1"/>
  <mergeCells count="134">
    <mergeCell ref="A136:D136"/>
    <mergeCell ref="A135:D135"/>
    <mergeCell ref="A115:F115"/>
    <mergeCell ref="B114:D114"/>
    <mergeCell ref="B132:D132"/>
    <mergeCell ref="B133:D133"/>
    <mergeCell ref="B134:D134"/>
    <mergeCell ref="B131:D131"/>
    <mergeCell ref="B124:F124"/>
    <mergeCell ref="B127:D127"/>
    <mergeCell ref="B126:D126"/>
    <mergeCell ref="B125:D125"/>
    <mergeCell ref="B128:D128"/>
    <mergeCell ref="B129:D129"/>
    <mergeCell ref="B130:D130"/>
    <mergeCell ref="B116:F116"/>
    <mergeCell ref="B117:D117"/>
    <mergeCell ref="B118:D118"/>
    <mergeCell ref="B119:D119"/>
    <mergeCell ref="B120:D120"/>
    <mergeCell ref="B121:D121"/>
    <mergeCell ref="B122:D122"/>
    <mergeCell ref="B123:D123"/>
    <mergeCell ref="B100:D100"/>
    <mergeCell ref="C101:D101"/>
    <mergeCell ref="E101:F101"/>
    <mergeCell ref="B69:D69"/>
    <mergeCell ref="A40:A52"/>
    <mergeCell ref="A54:A70"/>
    <mergeCell ref="A72:A74"/>
    <mergeCell ref="B94:D94"/>
    <mergeCell ref="B95:D95"/>
    <mergeCell ref="B96:D96"/>
    <mergeCell ref="A99:F99"/>
    <mergeCell ref="B70:D70"/>
    <mergeCell ref="B98:D98"/>
    <mergeCell ref="B97:D97"/>
    <mergeCell ref="B89:D89"/>
    <mergeCell ref="B90:D90"/>
    <mergeCell ref="B91:D91"/>
    <mergeCell ref="B92:D92"/>
    <mergeCell ref="B93:D93"/>
    <mergeCell ref="B84:D84"/>
    <mergeCell ref="B85:D85"/>
    <mergeCell ref="B86:D86"/>
    <mergeCell ref="B87:D87"/>
    <mergeCell ref="B88:D88"/>
    <mergeCell ref="B77:D77"/>
    <mergeCell ref="B79:D79"/>
    <mergeCell ref="B80:D80"/>
    <mergeCell ref="B81:D81"/>
    <mergeCell ref="B82:D82"/>
    <mergeCell ref="B78:F78"/>
    <mergeCell ref="B83:D83"/>
    <mergeCell ref="A75:F75"/>
    <mergeCell ref="B65:D65"/>
    <mergeCell ref="B67:D67"/>
    <mergeCell ref="B68:D68"/>
    <mergeCell ref="A71:F71"/>
    <mergeCell ref="B72:D72"/>
    <mergeCell ref="B73:D73"/>
    <mergeCell ref="B74:D74"/>
    <mergeCell ref="B76:F76"/>
    <mergeCell ref="A53:F53"/>
    <mergeCell ref="B51:D51"/>
    <mergeCell ref="B66:D66"/>
    <mergeCell ref="B54:D54"/>
    <mergeCell ref="B55:D55"/>
    <mergeCell ref="B56:D56"/>
    <mergeCell ref="B57:D57"/>
    <mergeCell ref="B58:D58"/>
    <mergeCell ref="B59:D59"/>
    <mergeCell ref="B60:D60"/>
    <mergeCell ref="B61:D61"/>
    <mergeCell ref="B62:D62"/>
    <mergeCell ref="B63:D63"/>
    <mergeCell ref="B64:D64"/>
    <mergeCell ref="B18:F18"/>
    <mergeCell ref="B19:D19"/>
    <mergeCell ref="B20:D20"/>
    <mergeCell ref="B48:D48"/>
    <mergeCell ref="B49:D49"/>
    <mergeCell ref="B50:D50"/>
    <mergeCell ref="B52:D52"/>
    <mergeCell ref="B47:D47"/>
    <mergeCell ref="B41:D41"/>
    <mergeCell ref="B46:F46"/>
    <mergeCell ref="B45:D45"/>
    <mergeCell ref="B42:D42"/>
    <mergeCell ref="B43:D43"/>
    <mergeCell ref="B44:D44"/>
    <mergeCell ref="B38:D38"/>
    <mergeCell ref="B29:D29"/>
    <mergeCell ref="B30:F30"/>
    <mergeCell ref="B31:D31"/>
    <mergeCell ref="B32:D32"/>
    <mergeCell ref="B26:D26"/>
    <mergeCell ref="B27:D27"/>
    <mergeCell ref="B28:D28"/>
    <mergeCell ref="B25:F25"/>
    <mergeCell ref="B10:D10"/>
    <mergeCell ref="A76:A98"/>
    <mergeCell ref="A100:A113"/>
    <mergeCell ref="A116:A134"/>
    <mergeCell ref="B21:D21"/>
    <mergeCell ref="B22:D22"/>
    <mergeCell ref="B23:D23"/>
    <mergeCell ref="B13:F13"/>
    <mergeCell ref="B14:D14"/>
    <mergeCell ref="B16:D16"/>
    <mergeCell ref="B15:F15"/>
    <mergeCell ref="B11:D11"/>
    <mergeCell ref="B12:D12"/>
    <mergeCell ref="A7:A16"/>
    <mergeCell ref="B40:F40"/>
    <mergeCell ref="A39:F39"/>
    <mergeCell ref="B37:D37"/>
    <mergeCell ref="A18:A38"/>
    <mergeCell ref="B33:D33"/>
    <mergeCell ref="B34:D34"/>
    <mergeCell ref="B35:D35"/>
    <mergeCell ref="B36:D36"/>
    <mergeCell ref="B24:D24"/>
    <mergeCell ref="A17:F17"/>
    <mergeCell ref="A2:E2"/>
    <mergeCell ref="B4:D4"/>
    <mergeCell ref="B5:D5"/>
    <mergeCell ref="A6:F6"/>
    <mergeCell ref="B7:F7"/>
    <mergeCell ref="A1:F1"/>
    <mergeCell ref="A3:F3"/>
    <mergeCell ref="B8:D8"/>
    <mergeCell ref="B9:D9"/>
    <mergeCell ref="A4:A5"/>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136"/>
  <sheetViews>
    <sheetView workbookViewId="0" topLeftCell="A11">
      <selection activeCell="F19" sqref="F19:F23"/>
    </sheetView>
  </sheetViews>
  <sheetFormatPr defaultColWidth="9.140625" defaultRowHeight="21.75" customHeight="1"/>
  <cols>
    <col min="2" max="2" width="65.140625" style="0" customWidth="1"/>
    <col min="3" max="3" width="6.00390625" style="0" customWidth="1"/>
    <col min="4" max="4" width="17.421875" style="0" customWidth="1"/>
    <col min="5" max="5" width="6.00390625" style="0" customWidth="1"/>
    <col min="6" max="6" width="15.7109375" style="0" customWidth="1"/>
    <col min="8" max="8" width="0.13671875" style="0" hidden="1" customWidth="1"/>
    <col min="9" max="9" width="12.7109375" style="0" bestFit="1" customWidth="1"/>
    <col min="10" max="10" width="11.140625" style="0" bestFit="1" customWidth="1"/>
  </cols>
  <sheetData>
    <row r="1" spans="1:8" ht="78.75" customHeight="1">
      <c r="A1" s="177" t="s">
        <v>3</v>
      </c>
      <c r="B1" s="177"/>
      <c r="C1" s="177"/>
      <c r="D1" s="177"/>
      <c r="E1" s="177"/>
      <c r="F1" s="177"/>
      <c r="G1" s="1"/>
      <c r="H1" s="1"/>
    </row>
    <row r="2" spans="1:8" ht="93.75" customHeight="1">
      <c r="A2" s="174" t="s">
        <v>125</v>
      </c>
      <c r="B2" s="175"/>
      <c r="C2" s="175"/>
      <c r="D2" s="175"/>
      <c r="E2" s="175"/>
      <c r="F2" s="4"/>
      <c r="G2" s="1"/>
      <c r="H2" s="1"/>
    </row>
    <row r="3" spans="1:8" ht="21.75" customHeight="1">
      <c r="A3" s="177" t="s">
        <v>4</v>
      </c>
      <c r="B3" s="177"/>
      <c r="C3" s="177"/>
      <c r="D3" s="177"/>
      <c r="E3" s="177"/>
      <c r="F3" s="177"/>
      <c r="G3" s="1"/>
      <c r="H3" s="1"/>
    </row>
    <row r="4" spans="1:9" ht="31.5" customHeight="1">
      <c r="A4" s="180"/>
      <c r="B4" s="176" t="s">
        <v>5</v>
      </c>
      <c r="C4" s="176"/>
      <c r="D4" s="176"/>
      <c r="E4" s="5">
        <v>10</v>
      </c>
      <c r="F4" s="23" t="str">
        <f>Original!F4</f>
        <v>Yes</v>
      </c>
      <c r="G4" s="39"/>
      <c r="H4" s="38"/>
      <c r="I4" s="38"/>
    </row>
    <row r="5" spans="1:8" ht="31.5" customHeight="1">
      <c r="A5" s="180"/>
      <c r="B5" s="176" t="s">
        <v>6</v>
      </c>
      <c r="C5" s="176"/>
      <c r="D5" s="176"/>
      <c r="E5" s="5">
        <v>20</v>
      </c>
      <c r="F5" s="23" t="str">
        <f>Original!F5</f>
        <v>No</v>
      </c>
      <c r="G5" s="1"/>
      <c r="H5" s="1"/>
    </row>
    <row r="6" spans="1:8" ht="21.75" customHeight="1">
      <c r="A6" s="177" t="s">
        <v>7</v>
      </c>
      <c r="B6" s="177"/>
      <c r="C6" s="177"/>
      <c r="D6" s="177"/>
      <c r="E6" s="177"/>
      <c r="F6" s="177"/>
      <c r="G6" s="1"/>
      <c r="H6" s="1"/>
    </row>
    <row r="7" spans="1:8" ht="21.75" customHeight="1">
      <c r="A7" s="181"/>
      <c r="B7" s="178" t="s">
        <v>8</v>
      </c>
      <c r="C7" s="178"/>
      <c r="D7" s="178"/>
      <c r="E7" s="178"/>
      <c r="F7" s="178"/>
      <c r="G7" s="1"/>
      <c r="H7" s="1"/>
    </row>
    <row r="8" spans="1:10" ht="21.75" customHeight="1">
      <c r="A8" s="181"/>
      <c r="B8" s="179" t="s">
        <v>9</v>
      </c>
      <c r="C8" s="179"/>
      <c r="D8" s="179"/>
      <c r="E8" s="6">
        <v>30</v>
      </c>
      <c r="F8" s="13">
        <f>Original!F8</f>
        <v>0</v>
      </c>
      <c r="G8" s="1"/>
      <c r="H8" s="1"/>
      <c r="I8" s="37"/>
      <c r="J8" s="37"/>
    </row>
    <row r="9" spans="1:10" ht="21.75" customHeight="1">
      <c r="A9" s="181"/>
      <c r="B9" s="179" t="s">
        <v>10</v>
      </c>
      <c r="C9" s="179"/>
      <c r="D9" s="179"/>
      <c r="E9" s="6">
        <v>40</v>
      </c>
      <c r="F9" s="13">
        <f>Original!F9</f>
        <v>0</v>
      </c>
      <c r="G9" s="1"/>
      <c r="H9" s="1"/>
      <c r="I9" s="37"/>
      <c r="J9" s="37"/>
    </row>
    <row r="10" spans="1:10" ht="21.75" customHeight="1">
      <c r="A10" s="181"/>
      <c r="B10" s="179" t="s">
        <v>11</v>
      </c>
      <c r="C10" s="179"/>
      <c r="D10" s="179"/>
      <c r="E10" s="6">
        <v>50</v>
      </c>
      <c r="F10" s="13">
        <f>Original!F10</f>
        <v>0</v>
      </c>
      <c r="G10" s="1"/>
      <c r="H10" s="1"/>
      <c r="I10" s="37"/>
      <c r="J10" s="37"/>
    </row>
    <row r="11" spans="1:9" ht="21.75" customHeight="1">
      <c r="A11" s="181"/>
      <c r="B11" s="179" t="s">
        <v>12</v>
      </c>
      <c r="C11" s="179"/>
      <c r="D11" s="179"/>
      <c r="E11" s="6">
        <v>60</v>
      </c>
      <c r="F11" s="13">
        <f>Original!F11</f>
        <v>0</v>
      </c>
      <c r="G11" s="1"/>
      <c r="H11" s="1"/>
      <c r="I11" s="37"/>
    </row>
    <row r="12" spans="1:9" ht="21.75" customHeight="1">
      <c r="A12" s="181"/>
      <c r="B12" s="178" t="s">
        <v>13</v>
      </c>
      <c r="C12" s="178"/>
      <c r="D12" s="178"/>
      <c r="E12" s="7">
        <v>70</v>
      </c>
      <c r="F12" s="19">
        <f>SUM(F8:F11)</f>
        <v>0</v>
      </c>
      <c r="G12" s="1"/>
      <c r="H12" s="1"/>
      <c r="I12" s="37"/>
    </row>
    <row r="13" spans="1:9" ht="21.75" customHeight="1">
      <c r="A13" s="181"/>
      <c r="B13" s="178" t="s">
        <v>14</v>
      </c>
      <c r="C13" s="178"/>
      <c r="D13" s="178"/>
      <c r="E13" s="178"/>
      <c r="F13" s="178"/>
      <c r="G13" s="1"/>
      <c r="H13" s="1"/>
      <c r="I13" s="37"/>
    </row>
    <row r="14" spans="1:8" ht="21.75" customHeight="1">
      <c r="A14" s="181"/>
      <c r="B14" s="179" t="s">
        <v>15</v>
      </c>
      <c r="C14" s="179"/>
      <c r="D14" s="179"/>
      <c r="E14" s="6">
        <v>80</v>
      </c>
      <c r="F14" s="13">
        <f>Original!F14</f>
        <v>0</v>
      </c>
      <c r="G14" s="1"/>
      <c r="H14" s="1"/>
    </row>
    <row r="15" spans="1:8" ht="21.75" customHeight="1">
      <c r="A15" s="181"/>
      <c r="B15" s="178" t="s">
        <v>16</v>
      </c>
      <c r="C15" s="178"/>
      <c r="D15" s="178"/>
      <c r="E15" s="178"/>
      <c r="F15" s="178"/>
      <c r="G15" s="1"/>
      <c r="H15" s="24" t="s">
        <v>131</v>
      </c>
    </row>
    <row r="16" spans="1:8" ht="21.75" customHeight="1">
      <c r="A16" s="181"/>
      <c r="B16" s="179" t="s">
        <v>16</v>
      </c>
      <c r="C16" s="179"/>
      <c r="D16" s="179"/>
      <c r="E16" s="6">
        <v>90</v>
      </c>
      <c r="F16" s="13">
        <f>Original!F16</f>
        <v>0</v>
      </c>
      <c r="G16" s="24">
        <f>IF(F12-F14+F16=0,0,H15)</f>
        <v>0</v>
      </c>
      <c r="H16" s="1"/>
    </row>
    <row r="17" spans="1:8" ht="21.75" customHeight="1">
      <c r="A17" s="177" t="s">
        <v>87</v>
      </c>
      <c r="B17" s="177"/>
      <c r="C17" s="177"/>
      <c r="D17" s="177"/>
      <c r="E17" s="177"/>
      <c r="F17" s="177"/>
      <c r="G17" s="1"/>
      <c r="H17" s="1"/>
    </row>
    <row r="18" spans="1:8" ht="21.75" customHeight="1">
      <c r="A18" s="181"/>
      <c r="B18" s="178" t="s">
        <v>22</v>
      </c>
      <c r="C18" s="178"/>
      <c r="D18" s="178"/>
      <c r="E18" s="178"/>
      <c r="F18" s="178"/>
      <c r="G18" s="1"/>
      <c r="H18" s="1"/>
    </row>
    <row r="19" spans="1:8" ht="21.75" customHeight="1">
      <c r="A19" s="181"/>
      <c r="B19" s="182" t="s">
        <v>17</v>
      </c>
      <c r="C19" s="182"/>
      <c r="D19" s="182"/>
      <c r="E19" s="8">
        <v>170</v>
      </c>
      <c r="F19" s="13">
        <f>Original!F19</f>
        <v>0</v>
      </c>
      <c r="G19" s="1"/>
      <c r="H19" s="1"/>
    </row>
    <row r="20" spans="1:8" ht="21.75" customHeight="1">
      <c r="A20" s="181"/>
      <c r="B20" s="182" t="s">
        <v>18</v>
      </c>
      <c r="C20" s="182"/>
      <c r="D20" s="182"/>
      <c r="E20" s="8">
        <v>180</v>
      </c>
      <c r="F20" s="13">
        <f>Original!F20</f>
        <v>0</v>
      </c>
      <c r="G20" s="1"/>
      <c r="H20" s="1"/>
    </row>
    <row r="21" spans="1:8" ht="21.75" customHeight="1">
      <c r="A21" s="181"/>
      <c r="B21" s="182" t="s">
        <v>19</v>
      </c>
      <c r="C21" s="182"/>
      <c r="D21" s="182"/>
      <c r="E21" s="8">
        <v>190</v>
      </c>
      <c r="F21" s="13">
        <f>Original!F21</f>
        <v>0</v>
      </c>
      <c r="G21" s="1"/>
      <c r="H21" s="1"/>
    </row>
    <row r="22" spans="1:8" ht="21.75" customHeight="1">
      <c r="A22" s="181"/>
      <c r="B22" s="182" t="s">
        <v>20</v>
      </c>
      <c r="C22" s="182"/>
      <c r="D22" s="182"/>
      <c r="E22" s="8">
        <v>200</v>
      </c>
      <c r="F22" s="13">
        <f>Original!F22</f>
        <v>0</v>
      </c>
      <c r="G22" s="1"/>
      <c r="H22" s="1"/>
    </row>
    <row r="23" spans="1:8" ht="21.75" customHeight="1">
      <c r="A23" s="181"/>
      <c r="B23" s="182" t="s">
        <v>21</v>
      </c>
      <c r="C23" s="182"/>
      <c r="D23" s="182"/>
      <c r="E23" s="8">
        <v>210</v>
      </c>
      <c r="F23" s="13">
        <f>Original!F23</f>
        <v>0</v>
      </c>
      <c r="G23" s="1"/>
      <c r="H23" s="1"/>
    </row>
    <row r="24" spans="1:8" ht="21.75" customHeight="1">
      <c r="A24" s="181"/>
      <c r="B24" s="178" t="s">
        <v>23</v>
      </c>
      <c r="C24" s="178"/>
      <c r="D24" s="178"/>
      <c r="E24" s="7">
        <v>220</v>
      </c>
      <c r="F24" s="19">
        <f>SUM(F19:F23)</f>
        <v>0</v>
      </c>
      <c r="G24" s="1"/>
      <c r="H24" s="1"/>
    </row>
    <row r="25" spans="1:8" ht="21.75" customHeight="1">
      <c r="A25" s="181"/>
      <c r="B25" s="178" t="s">
        <v>24</v>
      </c>
      <c r="C25" s="178"/>
      <c r="D25" s="178"/>
      <c r="E25" s="178"/>
      <c r="F25" s="178"/>
      <c r="G25" s="1"/>
      <c r="H25" s="1"/>
    </row>
    <row r="26" spans="1:8" ht="21.75" customHeight="1">
      <c r="A26" s="181"/>
      <c r="B26" s="182" t="s">
        <v>25</v>
      </c>
      <c r="C26" s="182"/>
      <c r="D26" s="182"/>
      <c r="E26" s="8">
        <v>230</v>
      </c>
      <c r="F26" s="13">
        <f>Original!F26</f>
        <v>0</v>
      </c>
      <c r="G26" s="1"/>
      <c r="H26" s="1"/>
    </row>
    <row r="27" spans="1:8" ht="21.75" customHeight="1">
      <c r="A27" s="181"/>
      <c r="B27" s="182" t="s">
        <v>26</v>
      </c>
      <c r="C27" s="182"/>
      <c r="D27" s="182"/>
      <c r="E27" s="8">
        <v>240</v>
      </c>
      <c r="F27" s="13">
        <f>Original!F27</f>
        <v>0</v>
      </c>
      <c r="G27" s="1"/>
      <c r="H27" s="1"/>
    </row>
    <row r="28" spans="1:8" ht="21.75" customHeight="1">
      <c r="A28" s="181"/>
      <c r="B28" s="182" t="s">
        <v>27</v>
      </c>
      <c r="C28" s="182"/>
      <c r="D28" s="182"/>
      <c r="E28" s="8">
        <v>250</v>
      </c>
      <c r="F28" s="13">
        <f>Original!F28</f>
        <v>0</v>
      </c>
      <c r="G28" s="1"/>
      <c r="H28" s="1"/>
    </row>
    <row r="29" spans="1:8" ht="21.75" customHeight="1">
      <c r="A29" s="181"/>
      <c r="B29" s="178" t="s">
        <v>28</v>
      </c>
      <c r="C29" s="178"/>
      <c r="D29" s="178"/>
      <c r="E29" s="7">
        <v>260</v>
      </c>
      <c r="F29" s="19">
        <f>SUM(F26+F27-F28)</f>
        <v>0</v>
      </c>
      <c r="G29" s="1"/>
      <c r="H29" s="1"/>
    </row>
    <row r="30" spans="1:8" ht="21.75" customHeight="1">
      <c r="A30" s="181"/>
      <c r="B30" s="178" t="s">
        <v>29</v>
      </c>
      <c r="C30" s="178"/>
      <c r="D30" s="178"/>
      <c r="E30" s="178"/>
      <c r="F30" s="178"/>
      <c r="G30" s="1"/>
      <c r="H30" s="1"/>
    </row>
    <row r="31" spans="1:8" ht="21.75" customHeight="1">
      <c r="A31" s="181"/>
      <c r="B31" s="179" t="s">
        <v>30</v>
      </c>
      <c r="C31" s="179"/>
      <c r="D31" s="179"/>
      <c r="E31" s="8">
        <v>270</v>
      </c>
      <c r="F31" s="13">
        <f>Original!F31</f>
        <v>0</v>
      </c>
      <c r="G31" s="1"/>
      <c r="H31" s="1"/>
    </row>
    <row r="32" spans="1:8" ht="21.75" customHeight="1">
      <c r="A32" s="181"/>
      <c r="B32" s="179" t="s">
        <v>31</v>
      </c>
      <c r="C32" s="179"/>
      <c r="D32" s="179"/>
      <c r="E32" s="8">
        <v>280</v>
      </c>
      <c r="F32" s="13">
        <f>Original!F32</f>
        <v>0</v>
      </c>
      <c r="G32" s="1"/>
      <c r="H32" s="1"/>
    </row>
    <row r="33" spans="1:8" ht="21.75" customHeight="1">
      <c r="A33" s="181"/>
      <c r="B33" s="179" t="s">
        <v>32</v>
      </c>
      <c r="C33" s="179"/>
      <c r="D33" s="179"/>
      <c r="E33" s="8">
        <v>290</v>
      </c>
      <c r="F33" s="13">
        <f>Original!F33</f>
        <v>0</v>
      </c>
      <c r="G33" s="1"/>
      <c r="H33" s="1"/>
    </row>
    <row r="34" spans="1:8" ht="21.75" customHeight="1">
      <c r="A34" s="181"/>
      <c r="B34" s="182" t="s">
        <v>33</v>
      </c>
      <c r="C34" s="182"/>
      <c r="D34" s="182"/>
      <c r="E34" s="8">
        <v>300</v>
      </c>
      <c r="F34" s="13">
        <f>Original!F34</f>
        <v>0</v>
      </c>
      <c r="G34" s="1"/>
      <c r="H34" s="1"/>
    </row>
    <row r="35" spans="1:8" ht="21.75" customHeight="1">
      <c r="A35" s="181"/>
      <c r="B35" s="179" t="s">
        <v>34</v>
      </c>
      <c r="C35" s="179"/>
      <c r="D35" s="179"/>
      <c r="E35" s="8">
        <v>310</v>
      </c>
      <c r="F35" s="13">
        <f>Original!F35</f>
        <v>0</v>
      </c>
      <c r="G35" s="1"/>
      <c r="H35" s="1"/>
    </row>
    <row r="36" spans="1:8" ht="21.75" customHeight="1">
      <c r="A36" s="181"/>
      <c r="B36" s="182" t="s">
        <v>35</v>
      </c>
      <c r="C36" s="182"/>
      <c r="D36" s="182"/>
      <c r="E36" s="8">
        <v>320</v>
      </c>
      <c r="F36" s="13">
        <f>Original!F36</f>
        <v>0</v>
      </c>
      <c r="G36" s="1"/>
      <c r="H36" s="1"/>
    </row>
    <row r="37" spans="1:8" ht="21.75" customHeight="1">
      <c r="A37" s="181"/>
      <c r="B37" s="178" t="s">
        <v>36</v>
      </c>
      <c r="C37" s="178"/>
      <c r="D37" s="178"/>
      <c r="E37" s="7">
        <v>330</v>
      </c>
      <c r="F37" s="19">
        <f>SUM(F31:F36)</f>
        <v>0</v>
      </c>
      <c r="G37" s="1"/>
      <c r="H37" s="1"/>
    </row>
    <row r="38" spans="1:8" ht="21.75" customHeight="1">
      <c r="A38" s="181"/>
      <c r="B38" s="183" t="s">
        <v>37</v>
      </c>
      <c r="C38" s="183"/>
      <c r="D38" s="183"/>
      <c r="E38" s="7">
        <v>340</v>
      </c>
      <c r="F38" s="19">
        <f>SUM(F24-F29-F37)</f>
        <v>0</v>
      </c>
      <c r="G38" s="1"/>
      <c r="H38" s="1"/>
    </row>
    <row r="39" spans="1:8" ht="21.75" customHeight="1">
      <c r="A39" s="177" t="s">
        <v>38</v>
      </c>
      <c r="B39" s="177"/>
      <c r="C39" s="177"/>
      <c r="D39" s="177"/>
      <c r="E39" s="177"/>
      <c r="F39" s="177"/>
      <c r="G39" s="1"/>
      <c r="H39" s="1"/>
    </row>
    <row r="40" spans="1:8" ht="21.75" customHeight="1">
      <c r="A40" s="181"/>
      <c r="B40" s="178" t="s">
        <v>39</v>
      </c>
      <c r="C40" s="178"/>
      <c r="D40" s="178"/>
      <c r="E40" s="178"/>
      <c r="F40" s="178"/>
      <c r="G40" s="1"/>
      <c r="H40" s="1"/>
    </row>
    <row r="41" spans="1:8" ht="21.75" customHeight="1">
      <c r="A41" s="181"/>
      <c r="B41" s="182" t="s">
        <v>46</v>
      </c>
      <c r="C41" s="182"/>
      <c r="D41" s="182"/>
      <c r="E41" s="8">
        <v>370</v>
      </c>
      <c r="F41" s="13">
        <f>Original!F41</f>
        <v>0</v>
      </c>
      <c r="G41" s="1"/>
      <c r="H41" s="1"/>
    </row>
    <row r="42" spans="1:8" ht="21.75" customHeight="1">
      <c r="A42" s="181"/>
      <c r="B42" s="182" t="s">
        <v>40</v>
      </c>
      <c r="C42" s="182"/>
      <c r="D42" s="182"/>
      <c r="E42" s="8">
        <v>380</v>
      </c>
      <c r="F42" s="13">
        <f>Original!F42</f>
        <v>0</v>
      </c>
      <c r="G42" s="1"/>
      <c r="H42" s="1"/>
    </row>
    <row r="43" spans="1:8" ht="21.75" customHeight="1">
      <c r="A43" s="181"/>
      <c r="B43" s="182" t="s">
        <v>41</v>
      </c>
      <c r="C43" s="182"/>
      <c r="D43" s="182"/>
      <c r="E43" s="8">
        <v>390</v>
      </c>
      <c r="F43" s="13">
        <f>Original!F43</f>
        <v>0</v>
      </c>
      <c r="G43" s="1"/>
      <c r="H43" s="1"/>
    </row>
    <row r="44" spans="1:8" ht="21.75" customHeight="1">
      <c r="A44" s="181"/>
      <c r="B44" s="182" t="s">
        <v>42</v>
      </c>
      <c r="C44" s="182"/>
      <c r="D44" s="182"/>
      <c r="E44" s="8">
        <v>400</v>
      </c>
      <c r="F44" s="13">
        <f>Original!F44</f>
        <v>0</v>
      </c>
      <c r="G44" s="1"/>
      <c r="H44" s="1"/>
    </row>
    <row r="45" spans="1:8" ht="21.75" customHeight="1">
      <c r="A45" s="181"/>
      <c r="B45" s="178" t="s">
        <v>43</v>
      </c>
      <c r="C45" s="178"/>
      <c r="D45" s="178"/>
      <c r="E45" s="7">
        <v>410</v>
      </c>
      <c r="F45" s="19">
        <f>SUM(F41:F44)</f>
        <v>0</v>
      </c>
      <c r="G45" s="1"/>
      <c r="H45" s="1"/>
    </row>
    <row r="46" spans="1:8" ht="21.75" customHeight="1">
      <c r="A46" s="181"/>
      <c r="B46" s="178" t="s">
        <v>44</v>
      </c>
      <c r="C46" s="178"/>
      <c r="D46" s="178"/>
      <c r="E46" s="178"/>
      <c r="F46" s="178"/>
      <c r="G46" s="1"/>
      <c r="H46" s="1"/>
    </row>
    <row r="47" spans="1:8" ht="21.75" customHeight="1">
      <c r="A47" s="181"/>
      <c r="B47" s="179" t="s">
        <v>45</v>
      </c>
      <c r="C47" s="179"/>
      <c r="D47" s="179"/>
      <c r="E47" s="8">
        <v>420</v>
      </c>
      <c r="F47" s="13">
        <f>Original!F47</f>
        <v>0</v>
      </c>
      <c r="G47" s="1"/>
      <c r="H47" s="1"/>
    </row>
    <row r="48" spans="1:8" ht="21.75" customHeight="1">
      <c r="A48" s="181"/>
      <c r="B48" s="182" t="s">
        <v>32</v>
      </c>
      <c r="C48" s="182"/>
      <c r="D48" s="182"/>
      <c r="E48" s="8">
        <v>430</v>
      </c>
      <c r="F48" s="13">
        <f>Original!F48</f>
        <v>0</v>
      </c>
      <c r="G48" s="1"/>
      <c r="H48" s="1"/>
    </row>
    <row r="49" spans="1:8" ht="21.75" customHeight="1">
      <c r="A49" s="181"/>
      <c r="B49" s="179" t="s">
        <v>34</v>
      </c>
      <c r="C49" s="179"/>
      <c r="D49" s="179"/>
      <c r="E49" s="8">
        <v>440</v>
      </c>
      <c r="F49" s="13">
        <f>Original!F49</f>
        <v>0</v>
      </c>
      <c r="G49" s="1"/>
      <c r="H49" s="1"/>
    </row>
    <row r="50" spans="1:8" ht="21.75" customHeight="1">
      <c r="A50" s="181"/>
      <c r="B50" s="182" t="s">
        <v>35</v>
      </c>
      <c r="C50" s="182"/>
      <c r="D50" s="182"/>
      <c r="E50" s="8">
        <v>450</v>
      </c>
      <c r="F50" s="13">
        <f>Original!F50</f>
        <v>0</v>
      </c>
      <c r="G50" s="1"/>
      <c r="H50" s="1"/>
    </row>
    <row r="51" spans="1:8" ht="21.75" customHeight="1">
      <c r="A51" s="181"/>
      <c r="B51" s="178" t="s">
        <v>47</v>
      </c>
      <c r="C51" s="178"/>
      <c r="D51" s="178"/>
      <c r="E51" s="7">
        <v>460</v>
      </c>
      <c r="F51" s="19">
        <f>SUM(F47:F50)</f>
        <v>0</v>
      </c>
      <c r="G51" s="1"/>
      <c r="H51" s="1"/>
    </row>
    <row r="52" spans="1:8" ht="21.75" customHeight="1">
      <c r="A52" s="181"/>
      <c r="B52" s="183" t="s">
        <v>48</v>
      </c>
      <c r="C52" s="183"/>
      <c r="D52" s="183"/>
      <c r="E52" s="7">
        <v>470</v>
      </c>
      <c r="F52" s="19">
        <f>SUM(F45-F51)</f>
        <v>0</v>
      </c>
      <c r="G52" s="1"/>
      <c r="H52" s="1"/>
    </row>
    <row r="53" spans="1:8" ht="21.75" customHeight="1">
      <c r="A53" s="177" t="s">
        <v>49</v>
      </c>
      <c r="B53" s="177"/>
      <c r="C53" s="177"/>
      <c r="D53" s="177"/>
      <c r="E53" s="177"/>
      <c r="F53" s="177"/>
      <c r="G53" s="1"/>
      <c r="H53" s="1"/>
    </row>
    <row r="54" spans="1:8" ht="21.75" customHeight="1">
      <c r="A54" s="181"/>
      <c r="B54" s="179" t="s">
        <v>50</v>
      </c>
      <c r="C54" s="179"/>
      <c r="D54" s="179"/>
      <c r="E54" s="8">
        <v>480</v>
      </c>
      <c r="F54" s="17">
        <f>SUM(F38+F52)</f>
        <v>0</v>
      </c>
      <c r="G54" s="1"/>
      <c r="H54" s="1"/>
    </row>
    <row r="55" spans="1:8" ht="21.75" customHeight="1">
      <c r="A55" s="181"/>
      <c r="B55" s="179" t="s">
        <v>51</v>
      </c>
      <c r="C55" s="179"/>
      <c r="D55" s="179"/>
      <c r="E55" s="8">
        <v>490</v>
      </c>
      <c r="F55" s="17">
        <f>SUM(F35+F49)</f>
        <v>0</v>
      </c>
      <c r="G55" s="1"/>
      <c r="H55" s="1"/>
    </row>
    <row r="56" spans="1:8" ht="21.75" customHeight="1">
      <c r="A56" s="181"/>
      <c r="B56" s="182" t="s">
        <v>52</v>
      </c>
      <c r="C56" s="182"/>
      <c r="D56" s="182"/>
      <c r="E56" s="8">
        <v>500</v>
      </c>
      <c r="F56" s="14">
        <f>Original!F56</f>
        <v>0</v>
      </c>
      <c r="G56" s="1"/>
      <c r="H56" s="1"/>
    </row>
    <row r="57" spans="1:8" ht="21.75" customHeight="1">
      <c r="A57" s="181"/>
      <c r="B57" s="182" t="s">
        <v>53</v>
      </c>
      <c r="C57" s="182"/>
      <c r="D57" s="182"/>
      <c r="E57" s="8">
        <v>510</v>
      </c>
      <c r="F57" s="14">
        <f>Original!F57</f>
        <v>0</v>
      </c>
      <c r="G57" s="1"/>
      <c r="H57" s="1"/>
    </row>
    <row r="58" spans="1:8" ht="21.75" customHeight="1">
      <c r="A58" s="181"/>
      <c r="B58" s="179" t="s">
        <v>54</v>
      </c>
      <c r="C58" s="179"/>
      <c r="D58" s="179"/>
      <c r="E58" s="8">
        <v>520</v>
      </c>
      <c r="F58" s="14">
        <f>Original!F58</f>
        <v>0</v>
      </c>
      <c r="G58" s="1"/>
      <c r="H58" s="1"/>
    </row>
    <row r="59" spans="1:8" ht="21.75" customHeight="1">
      <c r="A59" s="181"/>
      <c r="B59" s="182" t="s">
        <v>55</v>
      </c>
      <c r="C59" s="182"/>
      <c r="D59" s="182"/>
      <c r="E59" s="7">
        <v>530</v>
      </c>
      <c r="F59" s="17">
        <f>SUM(F55:F58)</f>
        <v>0</v>
      </c>
      <c r="G59" s="1"/>
      <c r="H59" s="1"/>
    </row>
    <row r="60" spans="1:8" ht="21.75" customHeight="1">
      <c r="A60" s="181"/>
      <c r="B60" s="179" t="s">
        <v>56</v>
      </c>
      <c r="C60" s="179"/>
      <c r="D60" s="179"/>
      <c r="E60" s="8">
        <v>540</v>
      </c>
      <c r="F60" s="14">
        <f>Original!F60</f>
        <v>0</v>
      </c>
      <c r="G60" s="1"/>
      <c r="H60" s="1"/>
    </row>
    <row r="61" spans="1:8" ht="21.75" customHeight="1">
      <c r="A61" s="181"/>
      <c r="B61" s="179" t="s">
        <v>57</v>
      </c>
      <c r="C61" s="179"/>
      <c r="D61" s="179"/>
      <c r="E61" s="8">
        <v>550</v>
      </c>
      <c r="F61" s="14">
        <f>Original!F61</f>
        <v>0</v>
      </c>
      <c r="G61" s="1"/>
      <c r="H61" s="1"/>
    </row>
    <row r="62" spans="1:8" ht="21.75" customHeight="1">
      <c r="A62" s="181"/>
      <c r="B62" s="179" t="s">
        <v>58</v>
      </c>
      <c r="C62" s="179"/>
      <c r="D62" s="179"/>
      <c r="E62" s="8">
        <v>560</v>
      </c>
      <c r="F62" s="14">
        <f>Original!F62</f>
        <v>0</v>
      </c>
      <c r="G62" s="1"/>
      <c r="H62" s="1"/>
    </row>
    <row r="63" spans="1:8" ht="21.75" customHeight="1">
      <c r="A63" s="181"/>
      <c r="B63" s="179" t="s">
        <v>63</v>
      </c>
      <c r="C63" s="179"/>
      <c r="D63" s="179"/>
      <c r="E63" s="7">
        <v>570</v>
      </c>
      <c r="F63" s="36">
        <f>SUM(F57)*1.5</f>
        <v>0</v>
      </c>
      <c r="G63" s="1"/>
      <c r="H63" s="1"/>
    </row>
    <row r="64" spans="1:8" ht="21.75" customHeight="1">
      <c r="A64" s="181"/>
      <c r="B64" s="179" t="s">
        <v>59</v>
      </c>
      <c r="C64" s="179"/>
      <c r="D64" s="179"/>
      <c r="E64" s="8">
        <v>580</v>
      </c>
      <c r="F64" s="14">
        <f>Original!F64</f>
        <v>0</v>
      </c>
      <c r="G64" s="1"/>
      <c r="H64" s="1"/>
    </row>
    <row r="65" spans="1:8" ht="21.75" customHeight="1">
      <c r="A65" s="181"/>
      <c r="B65" s="182" t="s">
        <v>60</v>
      </c>
      <c r="C65" s="182"/>
      <c r="D65" s="182"/>
      <c r="E65" s="7">
        <v>590</v>
      </c>
      <c r="F65" s="17">
        <f>SUM(F60:F64)</f>
        <v>0</v>
      </c>
      <c r="G65" s="1"/>
      <c r="H65" s="1"/>
    </row>
    <row r="66" spans="1:8" ht="21.75" customHeight="1">
      <c r="A66" s="181"/>
      <c r="B66" s="178" t="s">
        <v>61</v>
      </c>
      <c r="C66" s="178"/>
      <c r="D66" s="178"/>
      <c r="E66" s="7">
        <v>600</v>
      </c>
      <c r="F66" s="17">
        <f>SUM(F54+F59-F65)</f>
        <v>0</v>
      </c>
      <c r="G66" s="1"/>
      <c r="H66" s="1"/>
    </row>
    <row r="67" spans="1:8" ht="21.75" customHeight="1">
      <c r="A67" s="181"/>
      <c r="B67" s="182" t="s">
        <v>62</v>
      </c>
      <c r="C67" s="182"/>
      <c r="D67" s="182"/>
      <c r="E67" s="8">
        <v>610</v>
      </c>
      <c r="F67" s="13">
        <f>Original!F67</f>
        <v>0</v>
      </c>
      <c r="G67" s="1"/>
      <c r="H67" s="1"/>
    </row>
    <row r="68" spans="1:8" ht="21.75" customHeight="1">
      <c r="A68" s="181"/>
      <c r="B68" s="182" t="s">
        <v>90</v>
      </c>
      <c r="C68" s="182"/>
      <c r="D68" s="182"/>
      <c r="E68" s="8">
        <v>620</v>
      </c>
      <c r="F68" s="13">
        <f>Original!F68</f>
        <v>0</v>
      </c>
      <c r="G68" s="1"/>
      <c r="H68" s="1"/>
    </row>
    <row r="69" spans="1:8" ht="21.75" customHeight="1">
      <c r="A69" s="181"/>
      <c r="B69" s="178" t="s">
        <v>64</v>
      </c>
      <c r="C69" s="178"/>
      <c r="D69" s="178"/>
      <c r="E69" s="7">
        <v>630</v>
      </c>
      <c r="F69" s="17">
        <f>IF(F66&gt;=F67,F66-F67,0)</f>
        <v>0</v>
      </c>
      <c r="G69" s="1"/>
      <c r="H69" s="1"/>
    </row>
    <row r="70" spans="1:8" ht="21.75" customHeight="1">
      <c r="A70" s="181"/>
      <c r="B70" s="186" t="s">
        <v>86</v>
      </c>
      <c r="C70" s="186"/>
      <c r="D70" s="186"/>
      <c r="E70" s="9">
        <v>640</v>
      </c>
      <c r="F70" s="17">
        <f>IF(F66&gt;=F67,0,IF(F67&gt;F66,F67-F66-F68))</f>
        <v>0</v>
      </c>
      <c r="G70" s="1"/>
      <c r="H70" s="1"/>
    </row>
    <row r="71" spans="1:8" ht="21.75" customHeight="1">
      <c r="A71" s="177" t="s">
        <v>65</v>
      </c>
      <c r="B71" s="177"/>
      <c r="C71" s="177"/>
      <c r="D71" s="177"/>
      <c r="E71" s="177"/>
      <c r="F71" s="177"/>
      <c r="G71" s="1"/>
      <c r="H71" s="1"/>
    </row>
    <row r="72" spans="1:8" ht="21.75" customHeight="1">
      <c r="A72" s="181"/>
      <c r="B72" s="182" t="s">
        <v>66</v>
      </c>
      <c r="C72" s="182"/>
      <c r="D72" s="182"/>
      <c r="E72" s="8">
        <v>650</v>
      </c>
      <c r="F72" s="14">
        <f>Original!F72</f>
        <v>0</v>
      </c>
      <c r="G72" s="1"/>
      <c r="H72" s="1"/>
    </row>
    <row r="73" spans="1:8" ht="21.75" customHeight="1">
      <c r="A73" s="181"/>
      <c r="B73" s="182" t="s">
        <v>67</v>
      </c>
      <c r="C73" s="182"/>
      <c r="D73" s="182"/>
      <c r="E73" s="8">
        <v>660</v>
      </c>
      <c r="F73" s="14">
        <f>Original!F73</f>
        <v>0</v>
      </c>
      <c r="G73" s="1"/>
      <c r="H73" s="1"/>
    </row>
    <row r="74" spans="1:8" ht="21.75" customHeight="1">
      <c r="A74" s="181"/>
      <c r="B74" s="178" t="s">
        <v>68</v>
      </c>
      <c r="C74" s="178"/>
      <c r="D74" s="178"/>
      <c r="E74" s="7">
        <v>670</v>
      </c>
      <c r="F74" s="17">
        <f>SUM(F72:F73)</f>
        <v>0</v>
      </c>
      <c r="G74" s="1"/>
      <c r="H74" s="1"/>
    </row>
    <row r="75" spans="1:8" ht="21.75" customHeight="1">
      <c r="A75" s="177" t="s">
        <v>69</v>
      </c>
      <c r="B75" s="177"/>
      <c r="C75" s="177"/>
      <c r="D75" s="177"/>
      <c r="E75" s="177"/>
      <c r="F75" s="177"/>
      <c r="G75" s="1"/>
      <c r="H75" s="1"/>
    </row>
    <row r="76" spans="1:8" ht="21.75" customHeight="1">
      <c r="A76" s="181"/>
      <c r="B76" s="178" t="s">
        <v>70</v>
      </c>
      <c r="C76" s="178"/>
      <c r="D76" s="178"/>
      <c r="E76" s="178"/>
      <c r="F76" s="178"/>
      <c r="G76" s="1"/>
      <c r="H76" s="1"/>
    </row>
    <row r="77" spans="1:8" ht="21.75" customHeight="1">
      <c r="A77" s="181"/>
      <c r="B77" s="182" t="s">
        <v>70</v>
      </c>
      <c r="C77" s="182"/>
      <c r="D77" s="182"/>
      <c r="E77" s="8">
        <v>680</v>
      </c>
      <c r="F77" s="14">
        <f>Original!F77</f>
        <v>0</v>
      </c>
      <c r="G77" s="1"/>
      <c r="H77" s="1"/>
    </row>
    <row r="78" spans="1:8" ht="21.75" customHeight="1">
      <c r="A78" s="181"/>
      <c r="B78" s="178" t="s">
        <v>71</v>
      </c>
      <c r="C78" s="178"/>
      <c r="D78" s="178"/>
      <c r="E78" s="178"/>
      <c r="F78" s="178"/>
      <c r="G78" s="1"/>
      <c r="H78" s="1"/>
    </row>
    <row r="79" spans="1:8" ht="21.75" customHeight="1">
      <c r="A79" s="181"/>
      <c r="B79" s="182" t="s">
        <v>72</v>
      </c>
      <c r="C79" s="182"/>
      <c r="D79" s="182"/>
      <c r="E79" s="8">
        <v>690</v>
      </c>
      <c r="F79" s="14">
        <f>Original!F79</f>
        <v>0</v>
      </c>
      <c r="G79" s="1"/>
      <c r="H79" s="1"/>
    </row>
    <row r="80" spans="1:8" ht="21.75" customHeight="1">
      <c r="A80" s="181"/>
      <c r="B80" s="179" t="s">
        <v>73</v>
      </c>
      <c r="C80" s="179"/>
      <c r="D80" s="179"/>
      <c r="E80" s="8">
        <v>700</v>
      </c>
      <c r="F80" s="14">
        <f>Original!F80</f>
        <v>0</v>
      </c>
      <c r="G80" s="1"/>
      <c r="H80" s="1"/>
    </row>
    <row r="81" spans="1:8" ht="21.75" customHeight="1">
      <c r="A81" s="181"/>
      <c r="B81" s="182" t="s">
        <v>74</v>
      </c>
      <c r="C81" s="182"/>
      <c r="D81" s="182"/>
      <c r="E81" s="8">
        <v>710</v>
      </c>
      <c r="F81" s="14">
        <f>Original!F81</f>
        <v>0</v>
      </c>
      <c r="G81" s="1"/>
      <c r="H81" s="1"/>
    </row>
    <row r="82" spans="1:8" ht="21.75" customHeight="1">
      <c r="A82" s="181"/>
      <c r="B82" s="182" t="s">
        <v>35</v>
      </c>
      <c r="C82" s="182"/>
      <c r="D82" s="182"/>
      <c r="E82" s="8">
        <v>720</v>
      </c>
      <c r="F82" s="14">
        <f>Original!F82</f>
        <v>0</v>
      </c>
      <c r="G82" s="1"/>
      <c r="H82" s="1"/>
    </row>
    <row r="83" spans="1:8" ht="21.75" customHeight="1">
      <c r="A83" s="181"/>
      <c r="B83" s="178" t="s">
        <v>75</v>
      </c>
      <c r="C83" s="178"/>
      <c r="D83" s="178"/>
      <c r="E83" s="7">
        <v>730</v>
      </c>
      <c r="F83" s="17">
        <f>SUM(F79:F82)</f>
        <v>0</v>
      </c>
      <c r="G83" s="1"/>
      <c r="H83" s="1"/>
    </row>
    <row r="84" spans="1:8" ht="21.75" customHeight="1">
      <c r="A84" s="181"/>
      <c r="B84" s="178" t="s">
        <v>76</v>
      </c>
      <c r="C84" s="178"/>
      <c r="D84" s="178"/>
      <c r="E84" s="7">
        <v>740</v>
      </c>
      <c r="F84" s="17">
        <f>SUM(F77-F83)</f>
        <v>0</v>
      </c>
      <c r="G84" s="1"/>
      <c r="H84" s="1"/>
    </row>
    <row r="85" spans="1:8" ht="21.75" customHeight="1">
      <c r="A85" s="181"/>
      <c r="B85" s="179" t="s">
        <v>77</v>
      </c>
      <c r="C85" s="179"/>
      <c r="D85" s="179"/>
      <c r="E85" s="7">
        <v>750</v>
      </c>
      <c r="F85" s="17">
        <f>F81</f>
        <v>0</v>
      </c>
      <c r="G85" s="1"/>
      <c r="H85" s="1"/>
    </row>
    <row r="86" spans="1:8" ht="21.75" customHeight="1">
      <c r="A86" s="181"/>
      <c r="B86" s="182" t="s">
        <v>52</v>
      </c>
      <c r="C86" s="182"/>
      <c r="D86" s="182"/>
      <c r="E86" s="8">
        <v>760</v>
      </c>
      <c r="F86" s="14">
        <f>Original!F86</f>
        <v>0</v>
      </c>
      <c r="G86" s="1"/>
      <c r="H86" s="1"/>
    </row>
    <row r="87" spans="1:8" ht="21.75" customHeight="1">
      <c r="A87" s="181"/>
      <c r="B87" s="182" t="s">
        <v>78</v>
      </c>
      <c r="C87" s="182"/>
      <c r="D87" s="182"/>
      <c r="E87" s="8">
        <v>770</v>
      </c>
      <c r="F87" s="14">
        <f>Original!F87</f>
        <v>0</v>
      </c>
      <c r="G87" s="1"/>
      <c r="H87" s="1"/>
    </row>
    <row r="88" spans="1:8" ht="21.75" customHeight="1">
      <c r="A88" s="181"/>
      <c r="B88" s="179" t="s">
        <v>54</v>
      </c>
      <c r="C88" s="179"/>
      <c r="D88" s="179"/>
      <c r="E88" s="8">
        <v>780</v>
      </c>
      <c r="F88" s="14">
        <f>Original!F88</f>
        <v>0</v>
      </c>
      <c r="G88" s="1"/>
      <c r="H88" s="1"/>
    </row>
    <row r="89" spans="1:8" ht="21.75" customHeight="1">
      <c r="A89" s="181"/>
      <c r="B89" s="182" t="s">
        <v>79</v>
      </c>
      <c r="C89" s="182"/>
      <c r="D89" s="182"/>
      <c r="E89" s="7">
        <v>790</v>
      </c>
      <c r="F89" s="17">
        <f>SUM(F85:F88)</f>
        <v>0</v>
      </c>
      <c r="G89" s="1"/>
      <c r="H89" s="1"/>
    </row>
    <row r="90" spans="1:8" ht="21.75" customHeight="1">
      <c r="A90" s="181"/>
      <c r="B90" s="179" t="s">
        <v>80</v>
      </c>
      <c r="C90" s="179"/>
      <c r="D90" s="179"/>
      <c r="E90" s="8">
        <v>800</v>
      </c>
      <c r="F90" s="14">
        <f>Original!F90</f>
        <v>0</v>
      </c>
      <c r="G90" s="1"/>
      <c r="H90" s="1"/>
    </row>
    <row r="91" spans="1:8" ht="21.75" customHeight="1">
      <c r="A91" s="181"/>
      <c r="B91" s="179" t="s">
        <v>81</v>
      </c>
      <c r="C91" s="179"/>
      <c r="D91" s="179"/>
      <c r="E91" s="7">
        <v>810</v>
      </c>
      <c r="F91" s="17">
        <f>SUM(F87)*1.5</f>
        <v>0</v>
      </c>
      <c r="G91" s="1"/>
      <c r="H91" s="1"/>
    </row>
    <row r="92" spans="1:8" ht="21.75" customHeight="1">
      <c r="A92" s="181"/>
      <c r="B92" s="179" t="s">
        <v>59</v>
      </c>
      <c r="C92" s="179"/>
      <c r="D92" s="179"/>
      <c r="E92" s="8">
        <v>820</v>
      </c>
      <c r="F92" s="14">
        <f>Original!F92</f>
        <v>0</v>
      </c>
      <c r="G92" s="1"/>
      <c r="H92" s="1"/>
    </row>
    <row r="93" spans="1:8" ht="21.75" customHeight="1">
      <c r="A93" s="181"/>
      <c r="B93" s="182" t="s">
        <v>82</v>
      </c>
      <c r="C93" s="182"/>
      <c r="D93" s="182"/>
      <c r="E93" s="7">
        <v>830</v>
      </c>
      <c r="F93" s="17">
        <f>SUM(F90:F92)</f>
        <v>0</v>
      </c>
      <c r="G93" s="1"/>
      <c r="H93" s="1"/>
    </row>
    <row r="94" spans="1:8" ht="21.75" customHeight="1">
      <c r="A94" s="181"/>
      <c r="B94" s="178" t="s">
        <v>91</v>
      </c>
      <c r="C94" s="178"/>
      <c r="D94" s="178"/>
      <c r="E94" s="7">
        <v>840</v>
      </c>
      <c r="F94" s="17">
        <f>SUM(F84+F89-F93)</f>
        <v>0</v>
      </c>
      <c r="G94" s="1"/>
      <c r="H94" s="1"/>
    </row>
    <row r="95" spans="1:8" ht="21.75" customHeight="1">
      <c r="A95" s="181"/>
      <c r="B95" s="182" t="s">
        <v>83</v>
      </c>
      <c r="C95" s="182"/>
      <c r="D95" s="182"/>
      <c r="E95" s="8">
        <v>850</v>
      </c>
      <c r="F95" s="14">
        <f>Original!F95</f>
        <v>0</v>
      </c>
      <c r="G95" s="1"/>
      <c r="H95" s="1"/>
    </row>
    <row r="96" spans="1:8" ht="21.75" customHeight="1">
      <c r="A96" s="181"/>
      <c r="B96" s="182" t="s">
        <v>84</v>
      </c>
      <c r="C96" s="182"/>
      <c r="D96" s="182"/>
      <c r="E96" s="8">
        <v>860</v>
      </c>
      <c r="F96" s="14">
        <f>Original!F96</f>
        <v>0</v>
      </c>
      <c r="G96" s="1"/>
      <c r="H96" s="1"/>
    </row>
    <row r="97" spans="1:8" ht="21.75" customHeight="1">
      <c r="A97" s="181"/>
      <c r="B97" s="178" t="s">
        <v>92</v>
      </c>
      <c r="C97" s="178"/>
      <c r="D97" s="178"/>
      <c r="E97" s="7">
        <v>870</v>
      </c>
      <c r="F97" s="17">
        <f>IF(F94&gt;=F95,F94-F95,0)</f>
        <v>0</v>
      </c>
      <c r="G97" s="1"/>
      <c r="H97" s="1"/>
    </row>
    <row r="98" spans="1:8" ht="21.75" customHeight="1">
      <c r="A98" s="181"/>
      <c r="B98" s="187" t="s">
        <v>93</v>
      </c>
      <c r="C98" s="187"/>
      <c r="D98" s="187"/>
      <c r="E98" s="9">
        <v>880</v>
      </c>
      <c r="F98" s="17">
        <f>IF(F94&gt;=F95,0,IF(F95&gt;F94,F95-F94-F96))</f>
        <v>0</v>
      </c>
      <c r="G98" s="1"/>
      <c r="H98" s="1"/>
    </row>
    <row r="99" spans="1:8" ht="21.75" customHeight="1">
      <c r="A99" s="177" t="s">
        <v>85</v>
      </c>
      <c r="B99" s="177"/>
      <c r="C99" s="177"/>
      <c r="D99" s="177"/>
      <c r="E99" s="177"/>
      <c r="F99" s="177"/>
      <c r="G99" s="1"/>
      <c r="H99" s="1"/>
    </row>
    <row r="100" spans="1:8" ht="21.75" customHeight="1">
      <c r="A100" s="181"/>
      <c r="B100" s="178" t="s">
        <v>128</v>
      </c>
      <c r="C100" s="178"/>
      <c r="D100" s="178"/>
      <c r="E100" s="7">
        <v>890</v>
      </c>
      <c r="F100" s="17">
        <f>SUM(F69+F74+F97)</f>
        <v>0</v>
      </c>
      <c r="G100" s="1"/>
      <c r="H100" s="1"/>
    </row>
    <row r="101" spans="1:8" ht="21.75" customHeight="1">
      <c r="A101" s="181"/>
      <c r="B101" s="10" t="s">
        <v>89</v>
      </c>
      <c r="C101" s="184" t="s">
        <v>0</v>
      </c>
      <c r="D101" s="184"/>
      <c r="E101" s="185" t="s">
        <v>88</v>
      </c>
      <c r="F101" s="185"/>
      <c r="G101" s="1"/>
      <c r="H101" s="1"/>
    </row>
    <row r="102" spans="1:8" ht="21.75" customHeight="1">
      <c r="A102" s="181"/>
      <c r="B102" s="11" t="s">
        <v>126</v>
      </c>
      <c r="C102" s="7">
        <v>900</v>
      </c>
      <c r="D102" s="17">
        <f>F74</f>
        <v>0</v>
      </c>
      <c r="E102" s="22">
        <v>910</v>
      </c>
      <c r="F102" s="17">
        <f>SUM(D102)*0.05</f>
        <v>0</v>
      </c>
      <c r="G102" s="1"/>
      <c r="H102" s="1"/>
    </row>
    <row r="103" spans="1:8" ht="21.75" customHeight="1">
      <c r="A103" s="181"/>
      <c r="B103" s="11" t="s">
        <v>1</v>
      </c>
      <c r="C103" s="8">
        <v>920</v>
      </c>
      <c r="D103" s="15">
        <f>Original!D103</f>
        <v>0</v>
      </c>
      <c r="E103" s="22">
        <v>930</v>
      </c>
      <c r="F103" s="17">
        <f>IF(D103&gt;0,20000,IF(D103=0,0,))</f>
        <v>0</v>
      </c>
      <c r="G103" s="1"/>
      <c r="H103" s="1"/>
    </row>
    <row r="104" spans="1:8" ht="21.75" customHeight="1">
      <c r="A104" s="181"/>
      <c r="B104" s="12" t="s">
        <v>123</v>
      </c>
      <c r="C104" s="8">
        <v>940</v>
      </c>
      <c r="D104" s="15">
        <f>Original!D104</f>
        <v>0</v>
      </c>
      <c r="E104" s="22">
        <v>950</v>
      </c>
      <c r="F104" s="17">
        <f>SUM(D104*0.15)</f>
        <v>0</v>
      </c>
      <c r="G104" s="1"/>
      <c r="H104" s="1"/>
    </row>
    <row r="105" spans="1:8" ht="21.75" customHeight="1">
      <c r="A105" s="181"/>
      <c r="B105" s="11" t="s">
        <v>124</v>
      </c>
      <c r="C105" s="8">
        <v>960</v>
      </c>
      <c r="D105" s="15">
        <f>Original!D105</f>
        <v>0</v>
      </c>
      <c r="E105" s="22">
        <v>970</v>
      </c>
      <c r="F105" s="17">
        <f>SUM(D105*0.15)</f>
        <v>0</v>
      </c>
      <c r="G105" s="1"/>
      <c r="H105" s="1"/>
    </row>
    <row r="106" spans="1:8" ht="21.75" customHeight="1">
      <c r="A106" s="181"/>
      <c r="B106" s="11" t="s">
        <v>120</v>
      </c>
      <c r="C106" s="8">
        <v>980</v>
      </c>
      <c r="D106" s="15">
        <f>Original!D106</f>
        <v>0</v>
      </c>
      <c r="E106" s="22">
        <v>990</v>
      </c>
      <c r="F106" s="17">
        <f>SUM(D106*0.15)</f>
        <v>0</v>
      </c>
      <c r="G106" s="1"/>
      <c r="H106" s="1"/>
    </row>
    <row r="107" spans="1:8" ht="21.75" customHeight="1">
      <c r="A107" s="181"/>
      <c r="B107" s="11" t="s">
        <v>121</v>
      </c>
      <c r="C107" s="8">
        <v>1000</v>
      </c>
      <c r="D107" s="15">
        <f>Original!D107</f>
        <v>0</v>
      </c>
      <c r="E107" s="22">
        <v>1010</v>
      </c>
      <c r="F107" s="17">
        <v>0</v>
      </c>
      <c r="G107" s="1"/>
      <c r="H107" s="1"/>
    </row>
    <row r="108" spans="1:8" ht="21.75" customHeight="1">
      <c r="A108" s="181"/>
      <c r="B108" s="11" t="s">
        <v>122</v>
      </c>
      <c r="C108" s="8">
        <v>1020</v>
      </c>
      <c r="D108" s="15">
        <f>Original!D108</f>
        <v>0</v>
      </c>
      <c r="E108" s="22">
        <v>1030</v>
      </c>
      <c r="F108" s="18">
        <f>IF(D108&gt;30000000,(D108-30000000)*0.0025+600000,IF(D108&gt;20000000,(D108-20000000)*0.015+450000,IF(D108&gt;10000000,(D108-10000000)*0.02+250000,IF(D108&lt;=10000000,D108*0.025,0))))</f>
        <v>0</v>
      </c>
      <c r="G108" s="30"/>
      <c r="H108" s="1"/>
    </row>
    <row r="109" spans="1:8" ht="21.75" customHeight="1">
      <c r="A109" s="181"/>
      <c r="B109" s="11" t="s">
        <v>116</v>
      </c>
      <c r="C109" s="8">
        <v>1040</v>
      </c>
      <c r="D109" s="15">
        <f>Original!D109</f>
        <v>0</v>
      </c>
      <c r="E109" s="22">
        <v>1050</v>
      </c>
      <c r="F109" s="17">
        <f>SUM(D109*0.25)</f>
        <v>0</v>
      </c>
      <c r="G109" s="1"/>
      <c r="H109" s="1"/>
    </row>
    <row r="110" spans="1:8" ht="21.75" customHeight="1">
      <c r="A110" s="181"/>
      <c r="B110" s="12" t="s">
        <v>117</v>
      </c>
      <c r="C110" s="7">
        <v>1060</v>
      </c>
      <c r="D110" s="17">
        <f>F97</f>
        <v>0</v>
      </c>
      <c r="E110" s="22">
        <v>1070</v>
      </c>
      <c r="F110" s="17">
        <f>SUM(D110*0.15)</f>
        <v>0</v>
      </c>
      <c r="G110" s="1"/>
      <c r="H110" s="1"/>
    </row>
    <row r="111" spans="1:8" ht="21.75" customHeight="1">
      <c r="A111" s="181"/>
      <c r="B111" s="11" t="s">
        <v>118</v>
      </c>
      <c r="C111" s="8">
        <v>1080</v>
      </c>
      <c r="D111" s="15">
        <f>Original!D111</f>
        <v>0</v>
      </c>
      <c r="E111" s="22">
        <v>1090</v>
      </c>
      <c r="F111" s="17">
        <f>SUM(D111*0.15)</f>
        <v>0</v>
      </c>
      <c r="G111" s="1"/>
      <c r="H111" s="1"/>
    </row>
    <row r="112" spans="1:8" ht="21.75" customHeight="1">
      <c r="A112" s="181"/>
      <c r="B112" s="11" t="s">
        <v>119</v>
      </c>
      <c r="C112" s="8">
        <v>1100</v>
      </c>
      <c r="D112" s="15">
        <f>Original!D112</f>
        <v>0</v>
      </c>
      <c r="E112" s="22">
        <v>1110</v>
      </c>
      <c r="F112" s="17">
        <f>SUM(D112*0)</f>
        <v>0</v>
      </c>
      <c r="G112" s="1"/>
      <c r="H112" s="1"/>
    </row>
    <row r="113" spans="1:8" ht="21.75" customHeight="1">
      <c r="A113" s="181"/>
      <c r="B113" s="27" t="s">
        <v>127</v>
      </c>
      <c r="C113" s="22">
        <v>1120</v>
      </c>
      <c r="D113" s="28">
        <f>SUM(D102:D112)</f>
        <v>0</v>
      </c>
      <c r="E113" s="29"/>
      <c r="F113" s="31">
        <f>IF(D113=F100,E113,IF(F100&gt;D113,H113,IF(F100&lt;D113,H113)))</f>
        <v>0</v>
      </c>
      <c r="G113" s="1"/>
      <c r="H113" s="24" t="s">
        <v>129</v>
      </c>
    </row>
    <row r="114" spans="1:8" ht="21.75" customHeight="1">
      <c r="A114" s="26"/>
      <c r="B114" s="178" t="s">
        <v>2</v>
      </c>
      <c r="C114" s="178"/>
      <c r="D114" s="178"/>
      <c r="E114" s="22">
        <v>1130</v>
      </c>
      <c r="F114" s="17">
        <f>SUM(F102:F112)</f>
        <v>0</v>
      </c>
      <c r="G114" s="1"/>
      <c r="H114" s="1"/>
    </row>
    <row r="115" spans="1:8" ht="21.75" customHeight="1">
      <c r="A115" s="191" t="s">
        <v>94</v>
      </c>
      <c r="B115" s="192"/>
      <c r="C115" s="192"/>
      <c r="D115" s="192"/>
      <c r="E115" s="192"/>
      <c r="F115" s="193"/>
      <c r="G115" s="1"/>
      <c r="H115" s="1"/>
    </row>
    <row r="116" spans="1:8" ht="21.75" customHeight="1">
      <c r="A116" s="181"/>
      <c r="B116" s="178" t="s">
        <v>95</v>
      </c>
      <c r="C116" s="178"/>
      <c r="D116" s="178"/>
      <c r="E116" s="178"/>
      <c r="F116" s="178"/>
      <c r="G116" s="1"/>
      <c r="H116" s="1"/>
    </row>
    <row r="117" spans="1:8" ht="21.75" customHeight="1">
      <c r="A117" s="181"/>
      <c r="B117" s="182" t="s">
        <v>96</v>
      </c>
      <c r="C117" s="182"/>
      <c r="D117" s="182"/>
      <c r="E117" s="8">
        <v>1360</v>
      </c>
      <c r="F117" s="14">
        <f>Original!F117</f>
        <v>5</v>
      </c>
      <c r="G117" s="1"/>
      <c r="H117" s="1"/>
    </row>
    <row r="118" spans="1:8" ht="21.75" customHeight="1">
      <c r="A118" s="181"/>
      <c r="B118" s="182" t="s">
        <v>97</v>
      </c>
      <c r="C118" s="182"/>
      <c r="D118" s="182"/>
      <c r="E118" s="8">
        <v>1370</v>
      </c>
      <c r="F118" s="14">
        <f>Original!F118</f>
        <v>0</v>
      </c>
      <c r="G118" s="1"/>
      <c r="H118" s="1"/>
    </row>
    <row r="119" spans="1:8" ht="21.75" customHeight="1">
      <c r="A119" s="181"/>
      <c r="B119" s="182" t="s">
        <v>98</v>
      </c>
      <c r="C119" s="182"/>
      <c r="D119" s="182"/>
      <c r="E119" s="8">
        <v>1380</v>
      </c>
      <c r="F119" s="14">
        <f>Original!F119</f>
        <v>0</v>
      </c>
      <c r="G119" s="1"/>
      <c r="H119" s="1"/>
    </row>
    <row r="120" spans="1:8" ht="21.75" customHeight="1">
      <c r="A120" s="181"/>
      <c r="B120" s="182" t="s">
        <v>99</v>
      </c>
      <c r="C120" s="182"/>
      <c r="D120" s="182"/>
      <c r="E120" s="8">
        <v>1390</v>
      </c>
      <c r="F120" s="14">
        <f>Original!F120</f>
        <v>0</v>
      </c>
      <c r="G120" s="1"/>
      <c r="H120" s="1"/>
    </row>
    <row r="121" spans="1:8" ht="21.75" customHeight="1">
      <c r="A121" s="181"/>
      <c r="B121" s="182" t="s">
        <v>100</v>
      </c>
      <c r="C121" s="182"/>
      <c r="D121" s="182"/>
      <c r="E121" s="8">
        <v>1400</v>
      </c>
      <c r="F121" s="14">
        <f>Original!F121</f>
        <v>5</v>
      </c>
      <c r="G121" s="1"/>
      <c r="H121" s="1"/>
    </row>
    <row r="122" spans="1:8" ht="21.75" customHeight="1">
      <c r="A122" s="181"/>
      <c r="B122" s="178" t="s">
        <v>101</v>
      </c>
      <c r="C122" s="178"/>
      <c r="D122" s="178"/>
      <c r="E122" s="7">
        <v>1410</v>
      </c>
      <c r="F122" s="17">
        <f>SUM(F117:F121)</f>
        <v>10</v>
      </c>
      <c r="G122" s="1"/>
      <c r="H122" s="1"/>
    </row>
    <row r="123" spans="1:8" ht="21.75" customHeight="1">
      <c r="A123" s="181"/>
      <c r="B123" s="178" t="s">
        <v>102</v>
      </c>
      <c r="C123" s="178"/>
      <c r="D123" s="178"/>
      <c r="E123" s="7">
        <v>1420</v>
      </c>
      <c r="F123" s="17">
        <f>IF(F114&gt;=F122,F114-F122,0)</f>
        <v>0</v>
      </c>
      <c r="G123" s="1"/>
      <c r="H123" s="1"/>
    </row>
    <row r="124" spans="1:8" ht="21.75" customHeight="1">
      <c r="A124" s="181"/>
      <c r="B124" s="178" t="s">
        <v>107</v>
      </c>
      <c r="C124" s="178"/>
      <c r="D124" s="178"/>
      <c r="E124" s="178"/>
      <c r="F124" s="178"/>
      <c r="G124" s="1"/>
      <c r="H124" s="1"/>
    </row>
    <row r="125" spans="1:8" ht="21.75" customHeight="1">
      <c r="A125" s="181"/>
      <c r="B125" s="194" t="s">
        <v>108</v>
      </c>
      <c r="C125" s="194"/>
      <c r="D125" s="194"/>
      <c r="E125" s="20">
        <v>1430</v>
      </c>
      <c r="F125" s="15">
        <f>Original!F125</f>
        <v>0</v>
      </c>
      <c r="G125" s="1"/>
      <c r="H125" s="1"/>
    </row>
    <row r="126" spans="1:8" ht="21.75" customHeight="1">
      <c r="A126" s="181"/>
      <c r="B126" s="182" t="s">
        <v>109</v>
      </c>
      <c r="C126" s="182"/>
      <c r="D126" s="182"/>
      <c r="E126" s="21">
        <v>1440</v>
      </c>
      <c r="F126" s="15"/>
      <c r="G126" s="1"/>
      <c r="H126" s="1"/>
    </row>
    <row r="127" spans="1:8" ht="21.75" customHeight="1">
      <c r="A127" s="181"/>
      <c r="B127" s="182" t="s">
        <v>110</v>
      </c>
      <c r="C127" s="182"/>
      <c r="D127" s="182"/>
      <c r="E127" s="21">
        <v>1450</v>
      </c>
      <c r="F127" s="15"/>
      <c r="G127" s="1"/>
      <c r="H127" s="1"/>
    </row>
    <row r="128" spans="1:8" ht="21.75" customHeight="1">
      <c r="A128" s="181"/>
      <c r="B128" s="182" t="s">
        <v>111</v>
      </c>
      <c r="C128" s="182"/>
      <c r="D128" s="182"/>
      <c r="E128" s="21">
        <v>1460</v>
      </c>
      <c r="F128" s="15"/>
      <c r="G128" s="1"/>
      <c r="H128" s="1"/>
    </row>
    <row r="129" spans="1:8" ht="21.75" customHeight="1">
      <c r="A129" s="181"/>
      <c r="B129" s="182" t="s">
        <v>113</v>
      </c>
      <c r="C129" s="182"/>
      <c r="D129" s="182"/>
      <c r="E129" s="21">
        <v>1470</v>
      </c>
      <c r="F129" s="15"/>
      <c r="G129" s="1"/>
      <c r="H129" s="1"/>
    </row>
    <row r="130" spans="1:8" ht="21.75" customHeight="1">
      <c r="A130" s="181"/>
      <c r="B130" s="182" t="s">
        <v>112</v>
      </c>
      <c r="C130" s="182"/>
      <c r="D130" s="182"/>
      <c r="E130" s="8">
        <v>1480</v>
      </c>
      <c r="F130" s="15"/>
      <c r="G130" s="1"/>
      <c r="H130" s="1"/>
    </row>
    <row r="131" spans="1:8" ht="21.75" customHeight="1">
      <c r="A131" s="181"/>
      <c r="B131" s="182" t="s">
        <v>103</v>
      </c>
      <c r="C131" s="182"/>
      <c r="D131" s="182"/>
      <c r="E131" s="7">
        <v>1490</v>
      </c>
      <c r="F131" s="16">
        <f>SUM(F125:F130)</f>
        <v>0</v>
      </c>
      <c r="G131" s="1"/>
      <c r="H131" s="1"/>
    </row>
    <row r="132" spans="1:8" ht="21.75" customHeight="1">
      <c r="A132" s="181"/>
      <c r="B132" s="178" t="s">
        <v>104</v>
      </c>
      <c r="C132" s="178"/>
      <c r="D132" s="178"/>
      <c r="E132" s="7">
        <v>1550</v>
      </c>
      <c r="F132" s="17">
        <f>IF(F131&gt;=F123,0,F123-F125)</f>
        <v>0</v>
      </c>
      <c r="G132" s="1"/>
      <c r="H132" s="1"/>
    </row>
    <row r="133" spans="1:8" ht="21.75" customHeight="1">
      <c r="A133" s="181"/>
      <c r="B133" s="182" t="s">
        <v>114</v>
      </c>
      <c r="C133" s="182"/>
      <c r="D133" s="182"/>
      <c r="E133" s="7">
        <v>1450</v>
      </c>
      <c r="F133" s="17">
        <f>IF(F4="Yes",$F$132*0.25,0)</f>
        <v>0</v>
      </c>
      <c r="G133" s="1"/>
      <c r="H133" s="1"/>
    </row>
    <row r="134" spans="1:8" ht="21.75" customHeight="1">
      <c r="A134" s="181"/>
      <c r="B134" s="182" t="s">
        <v>115</v>
      </c>
      <c r="C134" s="182"/>
      <c r="D134" s="182"/>
      <c r="E134" s="7">
        <v>1460</v>
      </c>
      <c r="F134" s="17">
        <f>IF(F5="Yes",$F$132*0.5,0)</f>
        <v>0</v>
      </c>
      <c r="G134" s="1"/>
      <c r="H134" s="1"/>
    </row>
    <row r="135" spans="1:8" ht="21.75" customHeight="1">
      <c r="A135" s="188" t="s">
        <v>105</v>
      </c>
      <c r="B135" s="189"/>
      <c r="C135" s="189"/>
      <c r="D135" s="190"/>
      <c r="E135" s="9">
        <v>1470</v>
      </c>
      <c r="F135" s="17">
        <f>SUM(F132-F133-F134)</f>
        <v>0</v>
      </c>
      <c r="G135" s="1"/>
      <c r="H135" s="1"/>
    </row>
    <row r="136" spans="1:8" ht="21.75" customHeight="1">
      <c r="A136" s="188" t="s">
        <v>106</v>
      </c>
      <c r="B136" s="189"/>
      <c r="C136" s="189"/>
      <c r="D136" s="190"/>
      <c r="E136" s="9">
        <v>1480</v>
      </c>
      <c r="F136" s="17">
        <f>IF(F114&gt;=F122,0,F114-F122)</f>
        <v>-10</v>
      </c>
      <c r="G136" s="1"/>
      <c r="H136" s="1"/>
    </row>
  </sheetData>
  <sheetProtection password="CC43" sheet="1" objects="1" scenarios="1"/>
  <mergeCells count="134">
    <mergeCell ref="A135:D135"/>
    <mergeCell ref="A136:D136"/>
    <mergeCell ref="B129:D129"/>
    <mergeCell ref="B130:D130"/>
    <mergeCell ref="B131:D131"/>
    <mergeCell ref="B132:D132"/>
    <mergeCell ref="B133:D133"/>
    <mergeCell ref="B134:D134"/>
    <mergeCell ref="B123:D123"/>
    <mergeCell ref="B124:F124"/>
    <mergeCell ref="B125:D125"/>
    <mergeCell ref="B126:D126"/>
    <mergeCell ref="B127:D127"/>
    <mergeCell ref="B128:D128"/>
    <mergeCell ref="B114:D114"/>
    <mergeCell ref="A115:F115"/>
    <mergeCell ref="A116:A134"/>
    <mergeCell ref="B116:F116"/>
    <mergeCell ref="B117:D117"/>
    <mergeCell ref="B118:D118"/>
    <mergeCell ref="B119:D119"/>
    <mergeCell ref="B120:D120"/>
    <mergeCell ref="B121:D121"/>
    <mergeCell ref="B122:D122"/>
    <mergeCell ref="A99:F99"/>
    <mergeCell ref="A100:A113"/>
    <mergeCell ref="B100:D100"/>
    <mergeCell ref="C101:D101"/>
    <mergeCell ref="E101:F101"/>
    <mergeCell ref="B92:D92"/>
    <mergeCell ref="B93:D93"/>
    <mergeCell ref="B94:D94"/>
    <mergeCell ref="B95:D95"/>
    <mergeCell ref="B96:D96"/>
    <mergeCell ref="B97:D97"/>
    <mergeCell ref="A75:F75"/>
    <mergeCell ref="A76:A98"/>
    <mergeCell ref="B76:F76"/>
    <mergeCell ref="B77:D77"/>
    <mergeCell ref="B78:F78"/>
    <mergeCell ref="B79:D79"/>
    <mergeCell ref="B86:D86"/>
    <mergeCell ref="B87:D87"/>
    <mergeCell ref="B88:D88"/>
    <mergeCell ref="B89:D89"/>
    <mergeCell ref="B90:D90"/>
    <mergeCell ref="B91:D91"/>
    <mergeCell ref="B80:D80"/>
    <mergeCell ref="B81:D81"/>
    <mergeCell ref="B82:D82"/>
    <mergeCell ref="B83:D83"/>
    <mergeCell ref="B84:D84"/>
    <mergeCell ref="B85:D85"/>
    <mergeCell ref="B98:D98"/>
    <mergeCell ref="A71:F71"/>
    <mergeCell ref="B60:D60"/>
    <mergeCell ref="B61:D61"/>
    <mergeCell ref="B62:D62"/>
    <mergeCell ref="B63:D63"/>
    <mergeCell ref="B64:D64"/>
    <mergeCell ref="B65:D65"/>
    <mergeCell ref="A72:A74"/>
    <mergeCell ref="B72:D72"/>
    <mergeCell ref="B73:D73"/>
    <mergeCell ref="B74:D74"/>
    <mergeCell ref="A53:F53"/>
    <mergeCell ref="A54:A70"/>
    <mergeCell ref="B54:D54"/>
    <mergeCell ref="B55:D55"/>
    <mergeCell ref="B56:D56"/>
    <mergeCell ref="B57:D57"/>
    <mergeCell ref="B58:D58"/>
    <mergeCell ref="B59:D59"/>
    <mergeCell ref="B66:D66"/>
    <mergeCell ref="B67:D67"/>
    <mergeCell ref="B68:D68"/>
    <mergeCell ref="B69:D69"/>
    <mergeCell ref="B70:D70"/>
    <mergeCell ref="B45:D45"/>
    <mergeCell ref="B46:F46"/>
    <mergeCell ref="B47:D47"/>
    <mergeCell ref="B48:D48"/>
    <mergeCell ref="B49:D49"/>
    <mergeCell ref="B50:D50"/>
    <mergeCell ref="B36:D36"/>
    <mergeCell ref="B37:D37"/>
    <mergeCell ref="B38:D38"/>
    <mergeCell ref="A39:F39"/>
    <mergeCell ref="A40:A52"/>
    <mergeCell ref="B40:F40"/>
    <mergeCell ref="B41:D41"/>
    <mergeCell ref="B42:D42"/>
    <mergeCell ref="B43:D43"/>
    <mergeCell ref="B44:D44"/>
    <mergeCell ref="B51:D51"/>
    <mergeCell ref="B52:D52"/>
    <mergeCell ref="A17:F17"/>
    <mergeCell ref="A18:A38"/>
    <mergeCell ref="B18:F18"/>
    <mergeCell ref="B19:D19"/>
    <mergeCell ref="B20:D20"/>
    <mergeCell ref="B21:D21"/>
    <mergeCell ref="B22:D22"/>
    <mergeCell ref="B23:D23"/>
    <mergeCell ref="B30:F30"/>
    <mergeCell ref="B31:D31"/>
    <mergeCell ref="B32:D32"/>
    <mergeCell ref="B33:D33"/>
    <mergeCell ref="B34:D34"/>
    <mergeCell ref="B35:D35"/>
    <mergeCell ref="B24:D24"/>
    <mergeCell ref="B25:F25"/>
    <mergeCell ref="B26:D26"/>
    <mergeCell ref="B27:D27"/>
    <mergeCell ref="B28:D28"/>
    <mergeCell ref="B29:D29"/>
    <mergeCell ref="A1:F1"/>
    <mergeCell ref="A2:E2"/>
    <mergeCell ref="A3:F3"/>
    <mergeCell ref="A4:A5"/>
    <mergeCell ref="B4:D4"/>
    <mergeCell ref="B5:D5"/>
    <mergeCell ref="A6:F6"/>
    <mergeCell ref="A7:A16"/>
    <mergeCell ref="B7:F7"/>
    <mergeCell ref="B8:D8"/>
    <mergeCell ref="B9:D9"/>
    <mergeCell ref="B10:D10"/>
    <mergeCell ref="B11:D11"/>
    <mergeCell ref="B12:D12"/>
    <mergeCell ref="B13:F13"/>
    <mergeCell ref="B14:D14"/>
    <mergeCell ref="B15:F15"/>
    <mergeCell ref="B16:D16"/>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Clarken</dc:creator>
  <cp:keywords/>
  <dc:description/>
  <cp:lastModifiedBy>Erica Lazare</cp:lastModifiedBy>
  <cp:lastPrinted>2018-01-25T14:12:21Z</cp:lastPrinted>
  <dcterms:created xsi:type="dcterms:W3CDTF">2018-01-02T12:39:06Z</dcterms:created>
  <dcterms:modified xsi:type="dcterms:W3CDTF">2018-05-31T16:59:06Z</dcterms:modified>
  <cp:category/>
  <cp:version/>
  <cp:contentType/>
  <cp:contentStatus/>
</cp:coreProperties>
</file>